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enj\Documents\OP JAK\Kalkulačka Návraty\Kalkulačka_realizace\Zveřejněno\verze 4.1\"/>
    </mc:Choice>
  </mc:AlternateContent>
  <xr:revisionPtr revIDLastSave="0" documentId="13_ncr:1_{E10E80D0-AD69-441B-971A-4E4A07A27AE7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19420" windowHeight="10300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<sst xmlns="http://schemas.openxmlformats.org/spreadsheetml/2006/main" count="436" uniqueCount="352">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</sst>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8" borderId="27" xfId="0" applyFill="1" applyBorder="1" applyAlignment="1" applyProtection="1">
      <alignment horizontal="right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left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right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D16" sqref="D16:Q16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22" s="21" customFormat="1" ht="14" x14ac:dyDescent="0.3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22" s="21" customFormat="1" ht="14" x14ac:dyDescent="0.3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187" t="s">
        <v>342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21"/>
      <c r="S8" s="21"/>
      <c r="T8" s="21"/>
      <c r="U8" s="21"/>
    </row>
    <row r="9" spans="1:22" s="22" customFormat="1" ht="20.5" customHeight="1" x14ac:dyDescent="0.3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3" t="s">
        <v>343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5"/>
      <c r="R11" s="21"/>
      <c r="S11" s="21"/>
      <c r="T11" s="21"/>
      <c r="U11" s="21"/>
    </row>
    <row r="12" spans="1:22" s="21" customFormat="1" ht="301.5" customHeight="1" x14ac:dyDescent="0.3">
      <c r="B12" s="189" t="s">
        <v>348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0" t="s">
        <v>73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2"/>
    </row>
    <row r="15" spans="1:22" s="170" customFormat="1" ht="52" customHeight="1" x14ac:dyDescent="0.45">
      <c r="A15" s="21"/>
      <c r="B15" s="27" t="s">
        <v>1</v>
      </c>
      <c r="C15" s="25" t="s">
        <v>65</v>
      </c>
      <c r="D15" s="199" t="s">
        <v>349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6" spans="1:22" s="170" customFormat="1" ht="242" customHeight="1" x14ac:dyDescent="0.45">
      <c r="A16" s="21"/>
      <c r="B16" s="27" t="s">
        <v>2</v>
      </c>
      <c r="C16" s="26" t="s">
        <v>334</v>
      </c>
      <c r="D16" s="200" t="s">
        <v>351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 x14ac:dyDescent="0.35">
      <c r="A17" s="21"/>
    </row>
    <row r="18" spans="1:17" ht="60" customHeight="1" x14ac:dyDescent="0.35">
      <c r="A18" s="21"/>
      <c r="B18" s="198" t="s">
        <v>335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5"/>
    </row>
    <row r="19" spans="1:17" ht="47.15" customHeight="1" x14ac:dyDescent="0.35">
      <c r="A19" s="21"/>
      <c r="B19" s="196" t="s">
        <v>66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 t="s">
        <v>75</v>
      </c>
      <c r="O19" s="201"/>
      <c r="P19" s="197" t="s">
        <v>101</v>
      </c>
      <c r="Q19" s="197"/>
    </row>
    <row r="20" spans="1:17" ht="15.65" customHeight="1" x14ac:dyDescent="0.35">
      <c r="A20" s="21"/>
      <c r="B20" s="182" t="s">
        <v>67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  <c r="N20" s="180" t="s">
        <v>72</v>
      </c>
      <c r="O20" s="181"/>
      <c r="P20" s="178"/>
      <c r="Q20" s="179"/>
    </row>
    <row r="21" spans="1:17" ht="15.65" customHeight="1" x14ac:dyDescent="0.35">
      <c r="A21" s="21"/>
      <c r="B21" s="182" t="s">
        <v>96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4"/>
      <c r="N21" s="180" t="s">
        <v>72</v>
      </c>
      <c r="O21" s="181"/>
      <c r="P21" s="178"/>
      <c r="Q21" s="179"/>
    </row>
    <row r="22" spans="1:17" ht="15.65" customHeight="1" x14ac:dyDescent="0.35">
      <c r="A22" s="21"/>
      <c r="B22" s="182" t="s">
        <v>74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4"/>
      <c r="N22" s="180" t="s">
        <v>71</v>
      </c>
      <c r="O22" s="181"/>
      <c r="P22" s="178"/>
      <c r="Q22" s="179"/>
    </row>
    <row r="23" spans="1:17" ht="15.65" customHeight="1" x14ac:dyDescent="0.35">
      <c r="A23" s="21"/>
      <c r="B23" s="182" t="s">
        <v>70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4"/>
      <c r="N23" s="180" t="s">
        <v>72</v>
      </c>
      <c r="O23" s="181"/>
      <c r="P23" s="178"/>
      <c r="Q23" s="179"/>
    </row>
    <row r="24" spans="1:17" ht="15.65" customHeight="1" x14ac:dyDescent="0.35">
      <c r="A24" s="21"/>
      <c r="B24" s="182" t="s">
        <v>68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4"/>
      <c r="N24" s="180" t="s">
        <v>71</v>
      </c>
      <c r="O24" s="181"/>
      <c r="P24" s="178"/>
      <c r="Q24" s="179"/>
    </row>
    <row r="25" spans="1:17" ht="15.65" customHeight="1" x14ac:dyDescent="0.35">
      <c r="A25" s="21"/>
      <c r="B25" s="182" t="s">
        <v>69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4"/>
      <c r="N25" s="180" t="s">
        <v>72</v>
      </c>
      <c r="O25" s="181"/>
      <c r="P25" s="178"/>
      <c r="Q25" s="179"/>
    </row>
    <row r="26" spans="1:17" ht="32.15" customHeight="1" x14ac:dyDescent="0.35">
      <c r="A26" s="21"/>
      <c r="B26" s="182" t="s">
        <v>99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4"/>
      <c r="N26" s="180" t="s">
        <v>71</v>
      </c>
      <c r="O26" s="181"/>
      <c r="P26" s="182" t="s">
        <v>102</v>
      </c>
      <c r="Q26" s="184"/>
    </row>
    <row r="27" spans="1:17" ht="15.65" customHeight="1" x14ac:dyDescent="0.35">
      <c r="A27" s="21"/>
      <c r="B27" s="182" t="s">
        <v>97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  <c r="N27" s="180" t="s">
        <v>72</v>
      </c>
      <c r="O27" s="181"/>
      <c r="P27" s="178"/>
      <c r="Q27" s="179"/>
    </row>
    <row r="28" spans="1:17" ht="102" customHeight="1" x14ac:dyDescent="0.35">
      <c r="A28" s="21"/>
      <c r="B28" s="182" t="s">
        <v>98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180" t="s">
        <v>71</v>
      </c>
      <c r="O28" s="181"/>
      <c r="P28" s="182" t="s">
        <v>103</v>
      </c>
      <c r="Q28" s="184"/>
    </row>
    <row r="29" spans="1:17" ht="15.65" customHeight="1" x14ac:dyDescent="0.35">
      <c r="A29" s="22"/>
    </row>
    <row r="30" spans="1:17" ht="26" customHeight="1" x14ac:dyDescent="0.35">
      <c r="A30" s="22"/>
      <c r="B30" s="205" t="s">
        <v>310</v>
      </c>
      <c r="C30" s="206"/>
      <c r="D30" s="206"/>
      <c r="E30" s="207"/>
      <c r="F30" s="171"/>
      <c r="G30" s="171"/>
      <c r="H30" s="171"/>
      <c r="I30" s="171"/>
      <c r="J30" s="171"/>
      <c r="K30" s="171"/>
      <c r="L30" s="171"/>
      <c r="M30" s="171"/>
    </row>
    <row r="31" spans="1:17" ht="15.65" customHeight="1" x14ac:dyDescent="0.35">
      <c r="A31" s="22"/>
      <c r="B31" s="172" t="s">
        <v>291</v>
      </c>
      <c r="C31" s="203" t="s">
        <v>292</v>
      </c>
      <c r="D31" s="203"/>
      <c r="E31" s="204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35">
      <c r="A32" s="22"/>
      <c r="B32" s="172" t="s">
        <v>293</v>
      </c>
      <c r="C32" s="203" t="s">
        <v>294</v>
      </c>
      <c r="D32" s="203"/>
      <c r="E32" s="204"/>
      <c r="F32" s="202"/>
      <c r="G32" s="202"/>
      <c r="H32" s="202"/>
      <c r="I32" s="202"/>
      <c r="J32" s="202"/>
      <c r="K32" s="202"/>
      <c r="L32" s="202"/>
      <c r="M32" s="202"/>
    </row>
    <row r="33" spans="1:13" x14ac:dyDescent="0.35">
      <c r="A33" s="22"/>
      <c r="B33" s="174" t="s">
        <v>295</v>
      </c>
      <c r="C33" s="203" t="s">
        <v>296</v>
      </c>
      <c r="D33" s="203"/>
      <c r="E33" s="204"/>
      <c r="F33" s="202"/>
      <c r="G33" s="202"/>
      <c r="H33" s="202"/>
      <c r="I33" s="202"/>
      <c r="J33" s="202"/>
      <c r="K33" s="202"/>
      <c r="L33" s="202"/>
      <c r="M33" s="202"/>
    </row>
    <row r="34" spans="1:13" x14ac:dyDescent="0.35">
      <c r="B34" s="172" t="s">
        <v>297</v>
      </c>
      <c r="C34" s="203" t="s">
        <v>298</v>
      </c>
      <c r="D34" s="203"/>
      <c r="E34" s="204"/>
      <c r="F34" s="202"/>
      <c r="G34" s="202"/>
      <c r="H34" s="202"/>
      <c r="I34" s="202"/>
      <c r="J34" s="202"/>
      <c r="K34" s="202"/>
      <c r="L34" s="202"/>
      <c r="M34" s="202"/>
    </row>
    <row r="35" spans="1:13" x14ac:dyDescent="0.35">
      <c r="B35" s="172" t="s">
        <v>299</v>
      </c>
      <c r="C35" s="203" t="s">
        <v>300</v>
      </c>
      <c r="D35" s="203"/>
      <c r="E35" s="204"/>
      <c r="F35" s="202"/>
      <c r="G35" s="202"/>
      <c r="H35" s="202"/>
      <c r="I35" s="202"/>
      <c r="J35" s="202"/>
      <c r="K35" s="202"/>
      <c r="L35" s="202"/>
      <c r="M35" s="202"/>
    </row>
    <row r="36" spans="1:13" x14ac:dyDescent="0.35">
      <c r="B36" s="172" t="s">
        <v>301</v>
      </c>
      <c r="C36" s="203" t="s">
        <v>302</v>
      </c>
      <c r="D36" s="203"/>
      <c r="E36" s="204"/>
      <c r="F36" s="202"/>
      <c r="G36" s="202"/>
      <c r="H36" s="202"/>
      <c r="I36" s="202"/>
      <c r="J36" s="202"/>
      <c r="K36" s="202"/>
      <c r="L36" s="202"/>
      <c r="M36" s="202"/>
    </row>
    <row r="37" spans="1:13" x14ac:dyDescent="0.35">
      <c r="B37" s="172" t="s">
        <v>303</v>
      </c>
      <c r="C37" s="203" t="s">
        <v>304</v>
      </c>
      <c r="D37" s="203"/>
      <c r="E37" s="204"/>
      <c r="F37" s="202"/>
      <c r="G37" s="202"/>
      <c r="H37" s="202"/>
      <c r="I37" s="202"/>
      <c r="J37" s="202"/>
      <c r="K37" s="202"/>
      <c r="L37" s="202"/>
      <c r="M37" s="202"/>
    </row>
    <row r="38" spans="1:13" x14ac:dyDescent="0.35">
      <c r="B38" s="175" t="s">
        <v>305</v>
      </c>
      <c r="C38" s="208" t="s">
        <v>306</v>
      </c>
      <c r="D38" s="208"/>
      <c r="E38" s="209"/>
      <c r="F38" s="202"/>
      <c r="G38" s="202"/>
      <c r="H38" s="202"/>
      <c r="I38" s="202"/>
      <c r="J38" s="202"/>
      <c r="K38" s="202"/>
      <c r="L38" s="202"/>
      <c r="M38" s="202"/>
    </row>
    <row r="40" spans="1:13" x14ac:dyDescent="0.35">
      <c r="B40" s="176" t="s">
        <v>307</v>
      </c>
    </row>
    <row r="41" spans="1:13" x14ac:dyDescent="0.35">
      <c r="B41" s="177" t="s">
        <v>308</v>
      </c>
    </row>
    <row r="42" spans="1:13" x14ac:dyDescent="0.35">
      <c r="B42" s="177" t="s">
        <v>309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C37:E37"/>
    <mergeCell ref="F37:H37"/>
    <mergeCell ref="I37:K37"/>
    <mergeCell ref="L37:M37"/>
    <mergeCell ref="C38:E38"/>
    <mergeCell ref="F38:H38"/>
    <mergeCell ref="I38:K38"/>
    <mergeCell ref="L38:M38"/>
    <mergeCell ref="L35:M35"/>
    <mergeCell ref="C36:E36"/>
    <mergeCell ref="F36:H36"/>
    <mergeCell ref="I36:K36"/>
    <mergeCell ref="L36:M36"/>
    <mergeCell ref="I32:K32"/>
    <mergeCell ref="C35:E35"/>
    <mergeCell ref="F35:H35"/>
    <mergeCell ref="I35:K35"/>
    <mergeCell ref="C34:E34"/>
    <mergeCell ref="F34:H34"/>
    <mergeCell ref="I34:K34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P22:Q22"/>
    <mergeCell ref="P23:Q23"/>
    <mergeCell ref="P24:Q24"/>
    <mergeCell ref="P25:Q25"/>
    <mergeCell ref="P26:Q26"/>
    <mergeCell ref="B14:Q14"/>
    <mergeCell ref="B11:Q11"/>
    <mergeCell ref="B19:M19"/>
    <mergeCell ref="P19:Q19"/>
    <mergeCell ref="B18:Q18"/>
    <mergeCell ref="D15:Q15"/>
    <mergeCell ref="D16:Q16"/>
    <mergeCell ref="N19:O19"/>
    <mergeCell ref="B2:Q4"/>
    <mergeCell ref="B6:Q6"/>
    <mergeCell ref="B8:Q8"/>
    <mergeCell ref="B9:Q9"/>
    <mergeCell ref="B12:Q12"/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P10" sqref="P10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" customHeight="1" x14ac:dyDescent="0.35">
      <c r="A2" s="115"/>
      <c r="K2" s="118"/>
    </row>
    <row r="3" spans="1:14" ht="39" customHeight="1" x14ac:dyDescent="0.35">
      <c r="A3" s="229" t="s">
        <v>346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4" ht="6.5" customHeight="1" x14ac:dyDescent="0.35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4" ht="18" customHeight="1" x14ac:dyDescent="0.35">
      <c r="A5" s="115"/>
      <c r="B5" s="213" t="s">
        <v>347</v>
      </c>
      <c r="C5" s="214"/>
      <c r="D5" s="215"/>
      <c r="E5" s="156"/>
      <c r="F5" s="216" t="s">
        <v>350</v>
      </c>
      <c r="G5" s="216"/>
      <c r="H5" s="216"/>
      <c r="I5" s="216"/>
      <c r="J5" s="216"/>
      <c r="K5" s="118"/>
    </row>
    <row r="6" spans="1:14" ht="18" customHeight="1" thickBot="1" x14ac:dyDescent="0.4">
      <c r="A6" s="115"/>
      <c r="B6" s="232"/>
      <c r="C6" s="233"/>
      <c r="D6" s="233"/>
      <c r="E6" s="233"/>
      <c r="F6" s="233"/>
      <c r="G6" s="233"/>
      <c r="H6" s="233"/>
      <c r="I6" s="233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34" t="s">
        <v>336</v>
      </c>
      <c r="C8" s="235"/>
      <c r="D8" s="235"/>
      <c r="E8" s="29"/>
      <c r="F8" s="236"/>
      <c r="G8" s="237"/>
      <c r="H8" s="237"/>
      <c r="I8" s="237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45">
      <c r="A10" s="115"/>
      <c r="B10" s="234" t="s">
        <v>337</v>
      </c>
      <c r="C10" s="235"/>
      <c r="D10" s="235"/>
      <c r="E10" s="47"/>
      <c r="F10" s="217"/>
      <c r="G10" s="217"/>
      <c r="H10" s="217"/>
      <c r="I10" s="217"/>
      <c r="J10" s="45"/>
      <c r="K10" s="130"/>
      <c r="L10" s="165"/>
      <c r="M10" s="165"/>
      <c r="N10" s="165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1" x14ac:dyDescent="0.45">
      <c r="A12" s="115"/>
      <c r="B12" s="234" t="s">
        <v>313</v>
      </c>
      <c r="C12" s="235"/>
      <c r="D12" s="235"/>
      <c r="E12" s="44"/>
      <c r="F12" s="238"/>
      <c r="G12" s="238"/>
      <c r="H12" s="238"/>
      <c r="I12" s="238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45">
      <c r="A14" s="115"/>
      <c r="B14" s="234" t="s">
        <v>314</v>
      </c>
      <c r="C14" s="235"/>
      <c r="D14" s="235"/>
      <c r="E14" s="44"/>
      <c r="F14" s="238"/>
      <c r="G14" s="238"/>
      <c r="H14" s="238"/>
      <c r="I14" s="238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39" t="s">
        <v>338</v>
      </c>
      <c r="C16" s="240"/>
      <c r="D16" s="240"/>
      <c r="E16" s="114"/>
      <c r="F16" s="223"/>
      <c r="G16" s="223"/>
      <c r="H16" s="223"/>
      <c r="I16" s="223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22" t="s">
        <v>281</v>
      </c>
      <c r="C19" s="222"/>
      <c r="D19" s="222"/>
      <c r="E19" s="222"/>
      <c r="F19" s="222"/>
      <c r="G19" s="222"/>
      <c r="H19" s="222"/>
      <c r="I19" s="222"/>
      <c r="J19" s="222"/>
      <c r="K19" s="118"/>
    </row>
    <row r="20" spans="1:15" ht="4.4000000000000004" customHeight="1" x14ac:dyDescent="0.45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" customHeight="1" x14ac:dyDescent="0.35">
      <c r="A21" s="127"/>
      <c r="B21" s="218" t="s">
        <v>239</v>
      </c>
      <c r="C21" s="219"/>
      <c r="D21" s="219"/>
      <c r="E21" s="219"/>
      <c r="F21" s="220"/>
      <c r="G21" s="144"/>
      <c r="H21" s="145"/>
      <c r="I21" s="221">
        <f>'Rozpočet návratového grantu'!L16</f>
        <v>0</v>
      </c>
      <c r="J21" s="221"/>
      <c r="K21" s="126"/>
      <c r="O21" s="116"/>
    </row>
    <row r="22" spans="1:15" ht="4.4000000000000004" customHeight="1" x14ac:dyDescent="0.45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" customHeight="1" x14ac:dyDescent="0.35">
      <c r="A23" s="127"/>
      <c r="B23" s="218" t="s">
        <v>240</v>
      </c>
      <c r="C23" s="219"/>
      <c r="D23" s="219"/>
      <c r="E23" s="219"/>
      <c r="F23" s="220"/>
      <c r="G23" s="144"/>
      <c r="H23" s="145"/>
      <c r="I23" s="221">
        <f>'Rozpočet návratového grantu'!L25</f>
        <v>0</v>
      </c>
      <c r="J23" s="221"/>
      <c r="K23" s="126"/>
      <c r="O23" s="116"/>
    </row>
    <row r="24" spans="1:15" ht="4.4000000000000004" customHeight="1" x14ac:dyDescent="0.45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" customHeight="1" x14ac:dyDescent="0.35">
      <c r="A25" s="127"/>
      <c r="B25" s="218" t="s">
        <v>241</v>
      </c>
      <c r="C25" s="219"/>
      <c r="D25" s="219"/>
      <c r="E25" s="219"/>
      <c r="F25" s="220"/>
      <c r="G25" s="144"/>
      <c r="H25" s="145"/>
      <c r="I25" s="221">
        <f>'Rozpočet návratového grantu'!L39</f>
        <v>0</v>
      </c>
      <c r="J25" s="221"/>
      <c r="K25" s="126"/>
      <c r="O25" s="116"/>
    </row>
    <row r="26" spans="1:15" ht="4.4000000000000004" customHeight="1" x14ac:dyDescent="0.45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" customHeight="1" x14ac:dyDescent="0.35">
      <c r="A27" s="127"/>
      <c r="B27" s="218" t="s">
        <v>244</v>
      </c>
      <c r="C27" s="219"/>
      <c r="D27" s="219"/>
      <c r="E27" s="219"/>
      <c r="F27" s="220"/>
      <c r="G27" s="144"/>
      <c r="H27" s="145"/>
      <c r="I27" s="221">
        <f>'Rozpočet návratového grantu'!L47</f>
        <v>0</v>
      </c>
      <c r="J27" s="221"/>
      <c r="K27" s="126"/>
      <c r="O27" s="116"/>
    </row>
    <row r="28" spans="1:15" ht="4.4000000000000004" customHeight="1" x14ac:dyDescent="0.45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" customHeight="1" x14ac:dyDescent="0.35">
      <c r="A29" s="127"/>
      <c r="B29" s="218" t="s">
        <v>242</v>
      </c>
      <c r="C29" s="219"/>
      <c r="D29" s="219"/>
      <c r="E29" s="219"/>
      <c r="F29" s="220"/>
      <c r="G29" s="144"/>
      <c r="H29" s="145"/>
      <c r="I29" s="221">
        <f>'Rozpočet návratového grantu'!L56</f>
        <v>0</v>
      </c>
      <c r="J29" s="221"/>
      <c r="K29" s="126"/>
      <c r="O29" s="116"/>
    </row>
    <row r="30" spans="1:15" ht="4.4000000000000004" customHeight="1" x14ac:dyDescent="0.45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" customHeight="1" x14ac:dyDescent="0.35">
      <c r="A31" s="127"/>
      <c r="B31" s="218" t="s">
        <v>243</v>
      </c>
      <c r="C31" s="219"/>
      <c r="D31" s="219"/>
      <c r="E31" s="219"/>
      <c r="F31" s="220"/>
      <c r="G31" s="144"/>
      <c r="H31" s="145"/>
      <c r="I31" s="221">
        <f>'Rozpočet návratového grantu'!L65</f>
        <v>0</v>
      </c>
      <c r="J31" s="221"/>
      <c r="K31" s="126"/>
      <c r="O31" s="116"/>
    </row>
    <row r="32" spans="1:15" ht="16.5" customHeight="1" x14ac:dyDescent="0.45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" customHeight="1" x14ac:dyDescent="0.45">
      <c r="A33" s="115"/>
      <c r="B33" s="226" t="s">
        <v>341</v>
      </c>
      <c r="C33" s="226"/>
      <c r="D33" s="226"/>
      <c r="E33" s="226"/>
      <c r="F33" s="226"/>
      <c r="G33" s="140"/>
      <c r="H33" s="140"/>
      <c r="I33" s="225">
        <f>'Rozpočet návratového grantu'!G5</f>
        <v>0</v>
      </c>
      <c r="J33" s="225"/>
      <c r="K33" s="118"/>
    </row>
    <row r="34" spans="1:15" ht="16" customHeight="1" x14ac:dyDescent="0.55000000000000004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" customHeight="1" x14ac:dyDescent="0.55000000000000004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" customHeight="1" x14ac:dyDescent="0.35">
      <c r="A37" s="123"/>
      <c r="B37" s="146">
        <v>204041</v>
      </c>
      <c r="C37" s="227" t="s">
        <v>327</v>
      </c>
      <c r="D37" s="227"/>
      <c r="E37" s="227"/>
      <c r="F37" s="228"/>
      <c r="G37" s="147"/>
      <c r="H37" s="147"/>
      <c r="I37" s="224">
        <f>'Rozpočet návratového grantu'!N16</f>
        <v>0</v>
      </c>
      <c r="J37" s="224"/>
      <c r="K37" s="122"/>
    </row>
    <row r="38" spans="1:15" ht="4.4000000000000004" customHeight="1" x14ac:dyDescent="0.45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" customHeight="1" x14ac:dyDescent="0.35">
      <c r="A39" s="123"/>
      <c r="B39" s="146">
        <v>244021</v>
      </c>
      <c r="C39" s="227" t="s">
        <v>328</v>
      </c>
      <c r="D39" s="227"/>
      <c r="E39" s="227"/>
      <c r="F39" s="228"/>
      <c r="G39" s="147"/>
      <c r="H39" s="147"/>
      <c r="I39" s="224">
        <f>'Rozpočet návratového grantu'!O16+'Rozpočet návratového grantu'!N56+'Rozpočet návratového grantu'!N65</f>
        <v>0</v>
      </c>
      <c r="J39" s="224"/>
      <c r="K39" s="122"/>
    </row>
    <row r="40" spans="1:15" ht="4.4000000000000004" customHeight="1" x14ac:dyDescent="0.45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" customHeight="1" x14ac:dyDescent="0.35">
      <c r="A41" s="123"/>
      <c r="B41" s="146">
        <v>204032</v>
      </c>
      <c r="C41" s="227" t="s">
        <v>329</v>
      </c>
      <c r="D41" s="227"/>
      <c r="E41" s="227"/>
      <c r="F41" s="228"/>
      <c r="G41" s="147"/>
      <c r="H41" s="147"/>
      <c r="I41" s="224">
        <f>'Rozpočet návratového grantu'!N39</f>
        <v>0</v>
      </c>
      <c r="J41" s="224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9" customFormat="1" ht="15.5" x14ac:dyDescent="0.35"/>
    <row r="78" s="169" customFormat="1" ht="15.5" x14ac:dyDescent="0.35"/>
    <row r="79" s="169" customFormat="1" ht="15.5" x14ac:dyDescent="0.35"/>
    <row r="80" s="169" customFormat="1" ht="15.5" x14ac:dyDescent="0.35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  <mergeCell ref="I41:J41"/>
    <mergeCell ref="I33:J33"/>
    <mergeCell ref="B33:F33"/>
    <mergeCell ref="I39:J39"/>
    <mergeCell ref="C37:F37"/>
    <mergeCell ref="C39:F39"/>
    <mergeCell ref="C41:F41"/>
    <mergeCell ref="I37:J37"/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H73" sqref="H73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89" t="s">
        <v>47</v>
      </c>
      <c r="C1" s="289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7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8"/>
      <c r="B3" s="33"/>
      <c r="C3" s="255" t="s">
        <v>344</v>
      </c>
      <c r="D3" s="255"/>
      <c r="E3" s="255"/>
      <c r="F3" s="151"/>
      <c r="G3" s="252" t="str">
        <f>IF(Úvod!F8="","",Úvod!F8)</f>
        <v/>
      </c>
      <c r="H3" s="252"/>
      <c r="I3" s="252"/>
      <c r="J3" s="252"/>
      <c r="K3" s="252"/>
      <c r="L3" s="252"/>
      <c r="M3" s="252"/>
      <c r="N3" s="252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60"/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60"/>
      <c r="B5" s="33"/>
      <c r="C5" s="255" t="s">
        <v>345</v>
      </c>
      <c r="D5" s="255"/>
      <c r="E5" s="255"/>
      <c r="F5" s="151"/>
      <c r="G5" s="253">
        <f>L16+L25+L39+L47+L56+L65</f>
        <v>0</v>
      </c>
      <c r="H5" s="254"/>
      <c r="I5" s="254"/>
      <c r="J5" s="254"/>
      <c r="K5" s="254"/>
      <c r="L5" s="254"/>
      <c r="M5" s="254"/>
      <c r="N5" s="254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60"/>
      <c r="B6" s="250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91" t="s">
        <v>280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3"/>
    </row>
    <row r="9" spans="1:190" s="160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69" t="s">
        <v>239</v>
      </c>
      <c r="C10" s="270"/>
      <c r="D10" s="270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6" t="s">
        <v>46</v>
      </c>
      <c r="O10" s="257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71"/>
      <c r="C11" s="272"/>
      <c r="D11" s="272"/>
      <c r="E11" s="34"/>
      <c r="F11" s="34"/>
      <c r="G11" s="34"/>
      <c r="H11" s="290" t="s">
        <v>254</v>
      </c>
      <c r="I11" s="246" t="s">
        <v>256</v>
      </c>
      <c r="J11" s="100"/>
      <c r="K11" s="42"/>
      <c r="L11" s="244" t="s">
        <v>252</v>
      </c>
      <c r="M11" s="7"/>
      <c r="N11" s="24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71"/>
      <c r="C12" s="272"/>
      <c r="D12" s="272"/>
      <c r="E12" s="34"/>
      <c r="F12" s="34"/>
      <c r="G12" s="34"/>
      <c r="H12" s="290"/>
      <c r="I12" s="246"/>
      <c r="J12" s="100"/>
      <c r="K12" s="42"/>
      <c r="L12" s="244"/>
      <c r="M12" s="7"/>
      <c r="N12" s="24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71"/>
      <c r="C13" s="272"/>
      <c r="D13" s="272"/>
      <c r="E13" s="246" t="s">
        <v>94</v>
      </c>
      <c r="F13" s="246" t="s">
        <v>94</v>
      </c>
      <c r="G13" s="246" t="s">
        <v>273</v>
      </c>
      <c r="H13" s="290"/>
      <c r="I13" s="246"/>
      <c r="J13" s="246" t="s">
        <v>256</v>
      </c>
      <c r="K13" s="246" t="s">
        <v>255</v>
      </c>
      <c r="L13" s="244"/>
      <c r="M13" s="7"/>
      <c r="N13" s="242"/>
      <c r="O13" s="294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71"/>
      <c r="C14" s="272"/>
      <c r="D14" s="272"/>
      <c r="E14" s="246"/>
      <c r="F14" s="246"/>
      <c r="G14" s="246"/>
      <c r="H14" s="290"/>
      <c r="I14" s="246"/>
      <c r="J14" s="246"/>
      <c r="K14" s="246"/>
      <c r="L14" s="244"/>
      <c r="M14" s="7"/>
      <c r="N14" s="242"/>
      <c r="O14" s="26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73"/>
      <c r="C15" s="274"/>
      <c r="D15" s="274"/>
      <c r="E15" s="246"/>
      <c r="F15" s="246"/>
      <c r="G15" s="246"/>
      <c r="H15" s="290"/>
      <c r="I15" s="247"/>
      <c r="J15" s="247"/>
      <c r="K15" s="246"/>
      <c r="L15" s="245"/>
      <c r="M15" s="7"/>
      <c r="N15" s="243"/>
      <c r="O15" s="266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75"/>
      <c r="D16" s="275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69" t="s">
        <v>240</v>
      </c>
      <c r="C19" s="270"/>
      <c r="D19" s="270"/>
      <c r="E19" s="267" t="s">
        <v>247</v>
      </c>
      <c r="F19" s="267"/>
      <c r="G19" s="267"/>
      <c r="H19" s="267"/>
      <c r="I19" s="94" t="s">
        <v>248</v>
      </c>
      <c r="J19" s="267" t="s">
        <v>286</v>
      </c>
      <c r="K19" s="267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71"/>
      <c r="C20" s="272"/>
      <c r="D20" s="272"/>
      <c r="E20" s="100"/>
      <c r="F20" s="100"/>
      <c r="G20" s="100"/>
      <c r="H20" s="100"/>
      <c r="I20" s="100" t="s">
        <v>256</v>
      </c>
      <c r="J20" s="100"/>
      <c r="K20" s="100"/>
      <c r="L20" s="244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71"/>
      <c r="C21" s="272"/>
      <c r="D21" s="272"/>
      <c r="E21" s="100"/>
      <c r="F21" s="100"/>
      <c r="G21" s="100"/>
      <c r="H21" s="100"/>
      <c r="I21" s="100"/>
      <c r="J21" s="100"/>
      <c r="K21" s="100"/>
      <c r="L21" s="244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71"/>
      <c r="C22" s="272"/>
      <c r="D22" s="272"/>
      <c r="E22" s="246" t="s">
        <v>279</v>
      </c>
      <c r="F22" s="246"/>
      <c r="G22" s="246"/>
      <c r="H22" s="246"/>
      <c r="I22" s="246" t="s">
        <v>256</v>
      </c>
      <c r="J22" s="246" t="s">
        <v>256</v>
      </c>
      <c r="K22" s="246"/>
      <c r="L22" s="244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71"/>
      <c r="C23" s="272"/>
      <c r="D23" s="272"/>
      <c r="E23" s="246"/>
      <c r="F23" s="246"/>
      <c r="G23" s="246"/>
      <c r="H23" s="246"/>
      <c r="I23" s="246"/>
      <c r="J23" s="246"/>
      <c r="K23" s="246"/>
      <c r="L23" s="244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73"/>
      <c r="C24" s="274"/>
      <c r="D24" s="274"/>
      <c r="E24" s="246"/>
      <c r="F24" s="246"/>
      <c r="G24" s="246"/>
      <c r="H24" s="246"/>
      <c r="I24" s="247"/>
      <c r="J24" s="247"/>
      <c r="K24" s="247"/>
      <c r="L24" s="245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75"/>
      <c r="D25" s="275"/>
      <c r="E25" s="276"/>
      <c r="F25" s="277"/>
      <c r="G25" s="277"/>
      <c r="H25" s="278"/>
      <c r="I25" s="69" t="str">
        <f>IF(E25="","",'Podpůrná data'!$I$4)</f>
        <v/>
      </c>
      <c r="J25" s="268" t="str">
        <f>I25</f>
        <v/>
      </c>
      <c r="K25" s="268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69" t="s">
        <v>241</v>
      </c>
      <c r="C28" s="270"/>
      <c r="D28" s="270"/>
      <c r="E28" s="295" t="s">
        <v>100</v>
      </c>
      <c r="F28" s="295"/>
      <c r="G28" s="295"/>
      <c r="H28" s="95" t="s">
        <v>43</v>
      </c>
      <c r="I28" s="95" t="s">
        <v>95</v>
      </c>
      <c r="J28" s="284" t="s">
        <v>278</v>
      </c>
      <c r="K28" s="284"/>
      <c r="L28" s="71" t="s">
        <v>0</v>
      </c>
      <c r="M28" s="7"/>
      <c r="N28" s="260" t="s">
        <v>45</v>
      </c>
      <c r="O28" s="26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71"/>
      <c r="C29" s="272"/>
      <c r="D29" s="272"/>
      <c r="E29" s="246" t="s">
        <v>94</v>
      </c>
      <c r="F29" s="246"/>
      <c r="G29" s="246"/>
      <c r="H29" s="290" t="s">
        <v>277</v>
      </c>
      <c r="I29" s="246" t="s">
        <v>257</v>
      </c>
      <c r="J29" s="100"/>
      <c r="K29" s="42"/>
      <c r="L29" s="244" t="s">
        <v>42</v>
      </c>
      <c r="M29" s="7"/>
      <c r="N29" s="262">
        <v>204032</v>
      </c>
      <c r="O29" s="26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71"/>
      <c r="C30" s="272"/>
      <c r="D30" s="272"/>
      <c r="E30" s="246"/>
      <c r="F30" s="246"/>
      <c r="G30" s="246"/>
      <c r="H30" s="290"/>
      <c r="I30" s="246"/>
      <c r="J30" s="100"/>
      <c r="K30" s="42"/>
      <c r="L30" s="244"/>
      <c r="M30" s="7"/>
      <c r="N30" s="264"/>
      <c r="O30" s="26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71"/>
      <c r="C31" s="272"/>
      <c r="D31" s="272"/>
      <c r="E31" s="246"/>
      <c r="F31" s="246"/>
      <c r="G31" s="246"/>
      <c r="H31" s="290"/>
      <c r="I31" s="246"/>
      <c r="J31" s="246"/>
      <c r="K31" s="246"/>
      <c r="L31" s="244"/>
      <c r="M31" s="7"/>
      <c r="N31" s="264"/>
      <c r="O31" s="26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71"/>
      <c r="C32" s="272"/>
      <c r="D32" s="272"/>
      <c r="E32" s="246"/>
      <c r="F32" s="246"/>
      <c r="G32" s="246"/>
      <c r="H32" s="290"/>
      <c r="I32" s="246"/>
      <c r="J32" s="246"/>
      <c r="K32" s="246"/>
      <c r="L32" s="244"/>
      <c r="M32" s="7"/>
      <c r="N32" s="264"/>
      <c r="O32" s="26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71"/>
      <c r="C33" s="272"/>
      <c r="D33" s="272"/>
      <c r="E33" s="246"/>
      <c r="F33" s="246"/>
      <c r="G33" s="246"/>
      <c r="H33" s="290"/>
      <c r="I33" s="246"/>
      <c r="J33" s="247"/>
      <c r="K33" s="247"/>
      <c r="L33" s="244"/>
      <c r="M33" s="7"/>
      <c r="N33" s="265"/>
      <c r="O33" s="266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79" t="s">
        <v>1</v>
      </c>
      <c r="D34" s="279"/>
      <c r="E34" s="280"/>
      <c r="F34" s="281"/>
      <c r="G34" s="281"/>
      <c r="H34" s="155"/>
      <c r="I34" s="69" t="str">
        <f>IF(E34="","",VLOOKUP(E34,'Podpůrná data'!$I$23:$J$192,2,FALSE))</f>
        <v/>
      </c>
      <c r="J34" s="268">
        <f>IF(H34="",0,H34*20)</f>
        <v>0</v>
      </c>
      <c r="K34" s="268"/>
      <c r="L34" s="93">
        <f>IF(I34="",0,I34*J34)</f>
        <v>0</v>
      </c>
      <c r="M34" s="16">
        <f>IF(L34&gt;0,IF(ISTEXT(C34)=TRUE,0,1),0)</f>
        <v>0</v>
      </c>
      <c r="N34" s="258">
        <f>IF(L34&gt;0,1,0)</f>
        <v>0</v>
      </c>
      <c r="O34" s="259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6"/>
      <c r="D35" s="286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2"/>
      <c r="D36" s="162" t="s">
        <v>2</v>
      </c>
      <c r="E36" s="280"/>
      <c r="F36" s="281"/>
      <c r="G36" s="281"/>
      <c r="H36" s="155"/>
      <c r="I36" s="69" t="str">
        <f>IF(E36="","",VLOOKUP(E36,'Podpůrná data'!$I$23:$J$192,2,FALSE))</f>
        <v/>
      </c>
      <c r="J36" s="268">
        <f>IF(H36="",0,H36*20)</f>
        <v>0</v>
      </c>
      <c r="K36" s="268"/>
      <c r="L36" s="93">
        <f>IF(I36="",0,I36*J36)</f>
        <v>0</v>
      </c>
      <c r="M36" s="16"/>
      <c r="N36" s="258">
        <f>IF(L36&gt;0,1,0)</f>
        <v>0</v>
      </c>
      <c r="O36" s="25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5">
        <f>J34+J36</f>
        <v>0</v>
      </c>
      <c r="K39" s="285"/>
      <c r="L39" s="108">
        <f>L34+L36</f>
        <v>0</v>
      </c>
      <c r="N39" s="282">
        <f>N34+N36</f>
        <v>0</v>
      </c>
      <c r="O39" s="283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69" t="s">
        <v>244</v>
      </c>
      <c r="C41" s="270"/>
      <c r="D41" s="270"/>
      <c r="E41" s="267" t="s">
        <v>245</v>
      </c>
      <c r="F41" s="267"/>
      <c r="G41" s="267"/>
      <c r="H41" s="267"/>
      <c r="I41" s="267" t="s">
        <v>340</v>
      </c>
      <c r="J41" s="267"/>
      <c r="K41" s="267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71"/>
      <c r="C42" s="272"/>
      <c r="D42" s="272"/>
      <c r="E42" s="287" t="s">
        <v>330</v>
      </c>
      <c r="F42" s="287"/>
      <c r="G42" s="287"/>
      <c r="H42" s="287"/>
      <c r="I42" s="246" t="s">
        <v>331</v>
      </c>
      <c r="J42" s="246"/>
      <c r="K42" s="246"/>
      <c r="L42" s="244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71"/>
      <c r="C43" s="272"/>
      <c r="D43" s="272"/>
      <c r="E43" s="287"/>
      <c r="F43" s="287"/>
      <c r="G43" s="287"/>
      <c r="H43" s="287"/>
      <c r="I43" s="246"/>
      <c r="J43" s="246"/>
      <c r="K43" s="246"/>
      <c r="L43" s="244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71"/>
      <c r="C44" s="272"/>
      <c r="D44" s="272"/>
      <c r="E44" s="287"/>
      <c r="F44" s="287"/>
      <c r="G44" s="287"/>
      <c r="H44" s="287"/>
      <c r="I44" s="246"/>
      <c r="J44" s="246"/>
      <c r="K44" s="246"/>
      <c r="L44" s="244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71"/>
      <c r="C45" s="272"/>
      <c r="D45" s="272"/>
      <c r="E45" s="287"/>
      <c r="F45" s="287"/>
      <c r="G45" s="287"/>
      <c r="H45" s="287"/>
      <c r="I45" s="246"/>
      <c r="J45" s="246"/>
      <c r="K45" s="246"/>
      <c r="L45" s="244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73"/>
      <c r="C46" s="274"/>
      <c r="D46" s="274"/>
      <c r="E46" s="287"/>
      <c r="F46" s="287"/>
      <c r="G46" s="287"/>
      <c r="H46" s="287"/>
      <c r="I46" s="247"/>
      <c r="J46" s="247"/>
      <c r="K46" s="247"/>
      <c r="L46" s="245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75"/>
      <c r="D47" s="275"/>
      <c r="E47" s="276"/>
      <c r="F47" s="277"/>
      <c r="G47" s="277"/>
      <c r="H47" s="278"/>
      <c r="I47" s="268" t="str">
        <f>IF(E47="","",'Podpůrná data'!$J$4)</f>
        <v/>
      </c>
      <c r="J47" s="268"/>
      <c r="K47" s="268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69" t="s">
        <v>242</v>
      </c>
      <c r="C50" s="270"/>
      <c r="D50" s="270"/>
      <c r="E50" s="267" t="s">
        <v>44</v>
      </c>
      <c r="F50" s="267"/>
      <c r="G50" s="94" t="s">
        <v>312</v>
      </c>
      <c r="H50" s="94" t="s">
        <v>253</v>
      </c>
      <c r="I50" s="95" t="s">
        <v>251</v>
      </c>
      <c r="J50" s="267" t="s">
        <v>250</v>
      </c>
      <c r="K50" s="267"/>
      <c r="L50" s="71" t="s">
        <v>3</v>
      </c>
      <c r="M50" s="7"/>
      <c r="N50" s="256" t="s">
        <v>45</v>
      </c>
      <c r="O50" s="257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71"/>
      <c r="C51" s="272"/>
      <c r="D51" s="272"/>
      <c r="E51" s="34"/>
      <c r="F51" s="34"/>
      <c r="G51" s="34"/>
      <c r="H51" s="288" t="s">
        <v>274</v>
      </c>
      <c r="I51" s="246" t="s">
        <v>256</v>
      </c>
      <c r="J51" s="100"/>
      <c r="K51" s="42"/>
      <c r="L51" s="244" t="s">
        <v>252</v>
      </c>
      <c r="M51" s="7"/>
      <c r="N51" s="296">
        <v>244021</v>
      </c>
      <c r="O51" s="297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71"/>
      <c r="C52" s="272"/>
      <c r="D52" s="272"/>
      <c r="E52" s="34"/>
      <c r="F52" s="34"/>
      <c r="G52" s="34"/>
      <c r="H52" s="288"/>
      <c r="I52" s="246"/>
      <c r="J52" s="100"/>
      <c r="K52" s="42"/>
      <c r="L52" s="244"/>
      <c r="M52" s="7"/>
      <c r="N52" s="262"/>
      <c r="O52" s="294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71"/>
      <c r="C53" s="272"/>
      <c r="D53" s="272"/>
      <c r="E53" s="246" t="s">
        <v>332</v>
      </c>
      <c r="F53" s="246"/>
      <c r="G53" s="246" t="s">
        <v>311</v>
      </c>
      <c r="H53" s="288"/>
      <c r="I53" s="246"/>
      <c r="J53" s="246" t="s">
        <v>255</v>
      </c>
      <c r="K53" s="246"/>
      <c r="L53" s="244"/>
      <c r="M53" s="7"/>
      <c r="N53" s="262"/>
      <c r="O53" s="29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71"/>
      <c r="C54" s="272"/>
      <c r="D54" s="272"/>
      <c r="E54" s="246"/>
      <c r="F54" s="246"/>
      <c r="G54" s="246"/>
      <c r="H54" s="288"/>
      <c r="I54" s="246"/>
      <c r="J54" s="246"/>
      <c r="K54" s="246"/>
      <c r="L54" s="244"/>
      <c r="M54" s="7"/>
      <c r="N54" s="262"/>
      <c r="O54" s="29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73"/>
      <c r="C55" s="274"/>
      <c r="D55" s="274"/>
      <c r="E55" s="246"/>
      <c r="F55" s="246"/>
      <c r="G55" s="246"/>
      <c r="H55" s="288"/>
      <c r="I55" s="247"/>
      <c r="J55" s="247"/>
      <c r="K55" s="247"/>
      <c r="L55" s="245"/>
      <c r="M55" s="7"/>
      <c r="N55" s="298"/>
      <c r="O55" s="299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75"/>
      <c r="D56" s="275"/>
      <c r="E56" s="300"/>
      <c r="F56" s="301"/>
      <c r="G56" s="154"/>
      <c r="H56" s="155"/>
      <c r="I56" s="69" t="str">
        <f>IF(E56="","",'Podpůrná data'!$F$6)</f>
        <v/>
      </c>
      <c r="J56" s="268">
        <f>IFERROR(INT(ROUND(E56,8)*(VLOOKUP(INT(H56),'Podpůrná data'!$A$196:$C$240,2,FALSE))*(H56/(INT(H56)))),0)</f>
        <v>0</v>
      </c>
      <c r="K56" s="268"/>
      <c r="L56" s="93">
        <f>IF(I56="",0,I56*J56)</f>
        <v>0</v>
      </c>
      <c r="M56" s="16">
        <f>IF(L56&gt;0,IF(ISTEXT(C56)=TRUE,0,1),0)</f>
        <v>0</v>
      </c>
      <c r="N56" s="258">
        <f>IF(L56&gt;0,G56,0)</f>
        <v>0</v>
      </c>
      <c r="O56" s="25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69" t="s">
        <v>243</v>
      </c>
      <c r="C59" s="270"/>
      <c r="D59" s="270"/>
      <c r="E59" s="267" t="s">
        <v>44</v>
      </c>
      <c r="F59" s="267"/>
      <c r="G59" s="94" t="s">
        <v>312</v>
      </c>
      <c r="H59" s="94" t="s">
        <v>253</v>
      </c>
      <c r="I59" s="94" t="s">
        <v>251</v>
      </c>
      <c r="J59" s="267" t="s">
        <v>250</v>
      </c>
      <c r="K59" s="267"/>
      <c r="L59" s="71" t="s">
        <v>3</v>
      </c>
      <c r="M59" s="7"/>
      <c r="N59" s="256" t="s">
        <v>45</v>
      </c>
      <c r="O59" s="257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71"/>
      <c r="C60" s="272"/>
      <c r="D60" s="272"/>
      <c r="E60" s="34"/>
      <c r="F60" s="34"/>
      <c r="G60" s="34"/>
      <c r="H60" s="288" t="s">
        <v>275</v>
      </c>
      <c r="I60" s="246" t="s">
        <v>256</v>
      </c>
      <c r="J60" s="100"/>
      <c r="K60" s="42"/>
      <c r="L60" s="244" t="s">
        <v>252</v>
      </c>
      <c r="M60" s="7"/>
      <c r="N60" s="296">
        <v>244021</v>
      </c>
      <c r="O60" s="297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71"/>
      <c r="C61" s="272"/>
      <c r="D61" s="272"/>
      <c r="E61" s="34"/>
      <c r="F61" s="34"/>
      <c r="G61" s="34"/>
      <c r="H61" s="288"/>
      <c r="I61" s="246"/>
      <c r="J61" s="100"/>
      <c r="K61" s="42"/>
      <c r="L61" s="244"/>
      <c r="M61" s="7"/>
      <c r="N61" s="262"/>
      <c r="O61" s="294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71"/>
      <c r="C62" s="272"/>
      <c r="D62" s="272"/>
      <c r="E62" s="246" t="s">
        <v>276</v>
      </c>
      <c r="F62" s="246"/>
      <c r="G62" s="246" t="s">
        <v>311</v>
      </c>
      <c r="H62" s="288"/>
      <c r="I62" s="246"/>
      <c r="J62" s="246" t="s">
        <v>255</v>
      </c>
      <c r="K62" s="246"/>
      <c r="L62" s="244"/>
      <c r="M62" s="7"/>
      <c r="N62" s="262"/>
      <c r="O62" s="294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71"/>
      <c r="C63" s="272"/>
      <c r="D63" s="272"/>
      <c r="E63" s="246"/>
      <c r="F63" s="246"/>
      <c r="G63" s="246"/>
      <c r="H63" s="288"/>
      <c r="I63" s="246"/>
      <c r="J63" s="246"/>
      <c r="K63" s="246"/>
      <c r="L63" s="244"/>
      <c r="M63" s="7"/>
      <c r="N63" s="262"/>
      <c r="O63" s="294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73"/>
      <c r="C64" s="274"/>
      <c r="D64" s="274"/>
      <c r="E64" s="246"/>
      <c r="F64" s="246"/>
      <c r="G64" s="246"/>
      <c r="H64" s="288"/>
      <c r="I64" s="247"/>
      <c r="J64" s="247"/>
      <c r="K64" s="247"/>
      <c r="L64" s="245"/>
      <c r="M64" s="7"/>
      <c r="N64" s="298"/>
      <c r="O64" s="299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75"/>
      <c r="D65" s="275"/>
      <c r="E65" s="300"/>
      <c r="F65" s="301"/>
      <c r="G65" s="154"/>
      <c r="H65" s="155"/>
      <c r="I65" s="69" t="str">
        <f>IF(E65="","",'Podpůrná data'!$F$7)</f>
        <v/>
      </c>
      <c r="J65" s="268">
        <f>IFERROR(INT(ROUND(E65,8)*(VLOOKUP(INT(H65),'Podpůrná data'!$A$196:$C$240,2,FALSE))*(H65/(INT(H65)))),0)</f>
        <v>0</v>
      </c>
      <c r="K65" s="268"/>
      <c r="L65" s="93">
        <f>IF(I65="",0,I65*J65)</f>
        <v>0</v>
      </c>
      <c r="M65" s="16">
        <f>IF(L65&gt;0,IF(ISTEXT(C65)=TRUE,0,1),0)</f>
        <v>0</v>
      </c>
      <c r="N65" s="258">
        <f>IF(L65&gt;0,G65,0)</f>
        <v>0</v>
      </c>
      <c r="O65" s="259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L20:L24"/>
    <mergeCell ref="N34:O34"/>
    <mergeCell ref="N36:O36"/>
    <mergeCell ref="N28:O28"/>
    <mergeCell ref="N29:O33"/>
    <mergeCell ref="L29:L33"/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05"/>
      <c r="B2" s="305"/>
      <c r="C2" s="305"/>
      <c r="D2" s="305"/>
      <c r="E2" s="305"/>
      <c r="F2" s="305"/>
      <c r="G2" s="306"/>
      <c r="H2" s="306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15" t="s">
        <v>310</v>
      </c>
      <c r="P3" s="315"/>
    </row>
    <row r="4" spans="1:16" x14ac:dyDescent="0.35">
      <c r="A4" s="307" t="s">
        <v>265</v>
      </c>
      <c r="B4" s="309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11">
        <v>9114</v>
      </c>
      <c r="J4" s="311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8"/>
      <c r="B5" s="310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12"/>
      <c r="J5" s="312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12"/>
      <c r="J6" s="312"/>
      <c r="L6" s="106" t="s">
        <v>339</v>
      </c>
      <c r="O6" s="105" t="s">
        <v>295</v>
      </c>
      <c r="P6" s="104" t="s">
        <v>296</v>
      </c>
    </row>
    <row r="7" spans="1:16" x14ac:dyDescent="0.35">
      <c r="A7" s="307" t="s">
        <v>270</v>
      </c>
      <c r="B7" s="309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6">
        <f>FLOOR(SUM(E7:E9)*12/5160,1)</f>
        <v>532</v>
      </c>
      <c r="G7" s="314" t="s">
        <v>289</v>
      </c>
      <c r="I7" s="312"/>
      <c r="J7" s="312"/>
      <c r="O7" s="104" t="s">
        <v>297</v>
      </c>
      <c r="P7" s="104" t="s">
        <v>298</v>
      </c>
    </row>
    <row r="8" spans="1:16" x14ac:dyDescent="0.35">
      <c r="A8" s="308"/>
      <c r="B8" s="310"/>
      <c r="C8" s="87" t="s">
        <v>268</v>
      </c>
      <c r="D8" s="88">
        <v>67897.522100000002</v>
      </c>
      <c r="E8" s="89">
        <f t="shared" si="0"/>
        <v>90846.884569800008</v>
      </c>
      <c r="F8" s="317"/>
      <c r="G8" s="314"/>
      <c r="I8" s="312"/>
      <c r="J8" s="312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8"/>
      <c r="G9" s="314"/>
      <c r="I9" s="313"/>
      <c r="J9" s="313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333</v>
      </c>
      <c r="D10" s="112"/>
      <c r="E10" s="81"/>
      <c r="I10" s="302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03"/>
      <c r="M11" s="81"/>
      <c r="O11" s="104" t="s">
        <v>305</v>
      </c>
      <c r="P11" s="104" t="s">
        <v>306</v>
      </c>
    </row>
    <row r="12" spans="1:16" x14ac:dyDescent="0.35">
      <c r="D12" s="150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04" t="s">
        <v>235</v>
      </c>
      <c r="B195" s="304"/>
      <c r="C195" s="304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O3:P3"/>
    <mergeCell ref="J4:J9"/>
    <mergeCell ref="A7:A8"/>
    <mergeCell ref="B7:B8"/>
    <mergeCell ref="F7:F9"/>
    <mergeCell ref="I10:I11"/>
    <mergeCell ref="A195:C195"/>
    <mergeCell ref="A2:H2"/>
    <mergeCell ref="A4:A5"/>
    <mergeCell ref="B4:B5"/>
    <mergeCell ref="I4:I9"/>
    <mergeCell ref="G7:G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15OPMSMT0001-78-53286</_dlc_DocId>
    <_dlc_DocIdUrl xmlns="0104a4cd-1400-468e-be1b-c7aad71d7d5a">
      <Url>https://op.msmt.cz/_layouts/15/DocIdRedir.aspx?ID=15OPMSMT0001-78-53286</Url>
      <Description>15OPMSMT0001-78-53286</Description>
    </_dlc_DocIdUrl>
    <pozn_x00e1_mka xmlns="e727d7e0-5f6f-4843-8d26-7fdd0d273a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4711F0-6219-432D-A4BE-6FFA5C4F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2025-12-16T12:34:47Z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9586b2d7-7e9b-47c6-a06c-54c354e7df13</vt:lpwstr>
  </property>
</Properties>
</file>