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op.msmt.cz/Odbor 44/OP JAK/02_Vyzvy_a_hmg_vyzev/02_01_Vyzvy_P1/Návraty/13_Prilohy ZoR_ZoP/"/>
    </mc:Choice>
  </mc:AlternateContent>
  <xr:revisionPtr revIDLastSave="0" documentId="13_ncr:1_{7A905708-1E7D-4D67-8AE3-73186D1908C2}" xr6:coauthVersionLast="47" xr6:coauthVersionMax="47" xr10:uidLastSave="{00000000-0000-0000-0000-000000000000}"/>
  <workbookProtection workbookAlgorithmName="SHA-512" workbookHashValue="qZYJiolDj32y1drVOclu1dyLz/5oDumVTSJgka5CiZ/J3c+X5COLf1eirBteTwY6q/5ady29JXgPdkcrnDdSXA==" workbookSaltValue="UmesAhMUNoR6KWsoaFCKgQ==" workbookSpinCount="100000" lockStructure="1"/>
  <bookViews>
    <workbookView xWindow="-110" yWindow="-110" windowWidth="19420" windowHeight="10300" tabRatio="776" activeTab="1" xr2:uid="{1C7E12FD-CFF1-49CC-A69E-0496B732C9A3}"/>
  </bookViews>
  <sheets>
    <sheet name="Instrukce" sheetId="21" r:id="rId1"/>
    <sheet name="Úvod" sheetId="8" r:id="rId2"/>
    <sheet name="Přehled" sheetId="10" r:id="rId3"/>
    <sheet name="Realizace návratového grantu" sheetId="3" r:id="rId4"/>
    <sheet name="Evidence změn JN" sheetId="22" r:id="rId5"/>
    <sheet name="Podpůrná data" sheetId="4" state="hidden" r:id="rId6"/>
  </sheets>
  <definedNames>
    <definedName name="_xlnm._FilterDatabase" localSheetId="5" hidden="1">'Podpůrná data'!$A$241:$B$367</definedName>
    <definedName name="_Hlk98419294" localSheetId="1">Úvod!$E$1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E60" i="3" l="1"/>
  <c r="D106" i="10"/>
  <c r="C5" i="3" l="1"/>
  <c r="P17" i="3" l="1"/>
  <c r="BS28" i="3"/>
  <c r="BR28" i="3"/>
  <c r="BQ28" i="3"/>
  <c r="BP28" i="3"/>
  <c r="BO28" i="3"/>
  <c r="D30" i="10" l="1"/>
  <c r="D31" i="10"/>
  <c r="D32" i="10"/>
  <c r="D33" i="10"/>
  <c r="D34" i="10"/>
  <c r="D35" i="10"/>
  <c r="D36" i="10"/>
  <c r="D29" i="10"/>
  <c r="C33" i="10"/>
  <c r="C34" i="10"/>
  <c r="C35" i="10"/>
  <c r="C36" i="10"/>
  <c r="C29" i="10"/>
  <c r="D25" i="10"/>
  <c r="D26" i="10"/>
  <c r="D24" i="10"/>
  <c r="C26" i="10"/>
  <c r="C24" i="10"/>
  <c r="BE228" i="3"/>
  <c r="BE111" i="3"/>
  <c r="D21" i="10"/>
  <c r="D19" i="10"/>
  <c r="BS227" i="3"/>
  <c r="BR227" i="3"/>
  <c r="BQ227" i="3"/>
  <c r="BP227" i="3"/>
  <c r="BO227" i="3"/>
  <c r="BN227" i="3"/>
  <c r="BM227" i="3"/>
  <c r="BL227" i="3"/>
  <c r="BK227" i="3"/>
  <c r="BJ227" i="3"/>
  <c r="BI227" i="3"/>
  <c r="BH227" i="3"/>
  <c r="BS216" i="3"/>
  <c r="BR216" i="3"/>
  <c r="BQ216" i="3"/>
  <c r="BP216" i="3"/>
  <c r="BO216" i="3"/>
  <c r="BN216" i="3"/>
  <c r="BM216" i="3"/>
  <c r="BL216" i="3"/>
  <c r="BK216" i="3"/>
  <c r="BJ216" i="3"/>
  <c r="BI216" i="3"/>
  <c r="BH216" i="3"/>
  <c r="BS205" i="3"/>
  <c r="BR205" i="3"/>
  <c r="BQ205" i="3"/>
  <c r="BP205" i="3"/>
  <c r="BO205" i="3"/>
  <c r="BN205" i="3"/>
  <c r="BM205" i="3"/>
  <c r="BL205" i="3"/>
  <c r="BK205" i="3"/>
  <c r="BJ205" i="3"/>
  <c r="BI205" i="3"/>
  <c r="BH205" i="3"/>
  <c r="BS194" i="3"/>
  <c r="BR194" i="3"/>
  <c r="BQ194" i="3"/>
  <c r="BP194" i="3"/>
  <c r="BO194" i="3"/>
  <c r="BN194" i="3"/>
  <c r="BM194" i="3"/>
  <c r="BL194" i="3"/>
  <c r="BK194" i="3"/>
  <c r="BJ194" i="3"/>
  <c r="BI194" i="3"/>
  <c r="BH194" i="3"/>
  <c r="BS183" i="3"/>
  <c r="BR183" i="3"/>
  <c r="BQ183" i="3"/>
  <c r="BP183" i="3"/>
  <c r="BO183" i="3"/>
  <c r="BN183" i="3"/>
  <c r="BM183" i="3"/>
  <c r="BL183" i="3"/>
  <c r="BK183" i="3"/>
  <c r="BJ183" i="3"/>
  <c r="BI183" i="3"/>
  <c r="BH183" i="3"/>
  <c r="BS172" i="3"/>
  <c r="BR172" i="3"/>
  <c r="BQ172" i="3"/>
  <c r="BP172" i="3"/>
  <c r="BO172" i="3"/>
  <c r="BN172" i="3"/>
  <c r="BM172" i="3"/>
  <c r="BL172" i="3"/>
  <c r="BK172" i="3"/>
  <c r="BJ172" i="3"/>
  <c r="BI172" i="3"/>
  <c r="BH172" i="3"/>
  <c r="BS161" i="3"/>
  <c r="BR161" i="3"/>
  <c r="BQ161" i="3"/>
  <c r="BP161" i="3"/>
  <c r="BO161" i="3"/>
  <c r="BN161" i="3"/>
  <c r="BM161" i="3"/>
  <c r="BS150" i="3"/>
  <c r="BR150" i="3"/>
  <c r="BQ150" i="3"/>
  <c r="BP150" i="3"/>
  <c r="BO150" i="3"/>
  <c r="BN150" i="3"/>
  <c r="BM150" i="3"/>
  <c r="BS139" i="3"/>
  <c r="BR139" i="3"/>
  <c r="BQ139" i="3"/>
  <c r="BP139" i="3"/>
  <c r="BO139" i="3"/>
  <c r="BS128" i="3"/>
  <c r="BR128" i="3"/>
  <c r="BQ128" i="3"/>
  <c r="BP128" i="3"/>
  <c r="BO128" i="3"/>
  <c r="BS110" i="3"/>
  <c r="BR110" i="3"/>
  <c r="BQ110" i="3"/>
  <c r="BP110" i="3"/>
  <c r="BO110" i="3"/>
  <c r="BN110" i="3"/>
  <c r="BM110" i="3"/>
  <c r="BS99" i="3"/>
  <c r="BR99" i="3"/>
  <c r="BQ99" i="3"/>
  <c r="BP99" i="3"/>
  <c r="BO99" i="3"/>
  <c r="BN99" i="3"/>
  <c r="BS88" i="3"/>
  <c r="BR88" i="3"/>
  <c r="BQ88" i="3"/>
  <c r="BP88" i="3"/>
  <c r="BO88" i="3"/>
  <c r="BN88" i="3"/>
  <c r="BM88" i="3"/>
  <c r="BS71" i="3"/>
  <c r="BR71" i="3"/>
  <c r="BQ71" i="3"/>
  <c r="BP71" i="3"/>
  <c r="BO71" i="3"/>
  <c r="BN71" i="3"/>
  <c r="BM71" i="3"/>
  <c r="BS39" i="3"/>
  <c r="BR39" i="3"/>
  <c r="BQ39" i="3"/>
  <c r="BP39" i="3"/>
  <c r="BO39" i="3"/>
  <c r="BS27" i="3"/>
  <c r="BR27" i="3"/>
  <c r="BQ27" i="3"/>
  <c r="BP27" i="3"/>
  <c r="BO27" i="3"/>
  <c r="D20" i="10" l="1"/>
  <c r="C43" i="10"/>
  <c r="C50" i="10"/>
  <c r="C51" i="10"/>
  <c r="C52" i="10"/>
  <c r="C53" i="10"/>
  <c r="C55" i="10"/>
  <c r="C56" i="10"/>
  <c r="C57" i="10"/>
  <c r="C58" i="10"/>
  <c r="C59" i="10"/>
  <c r="C60" i="10"/>
  <c r="C61" i="10"/>
  <c r="C62" i="10"/>
  <c r="C63" i="10"/>
  <c r="C64" i="10"/>
  <c r="C65" i="10"/>
  <c r="C66" i="10"/>
  <c r="C67" i="10"/>
  <c r="C68" i="10"/>
  <c r="C69" i="10"/>
  <c r="C70" i="10"/>
  <c r="C71" i="10"/>
  <c r="C73" i="10"/>
  <c r="C74" i="10"/>
  <c r="C75" i="10"/>
  <c r="C76" i="10"/>
  <c r="C78" i="10"/>
  <c r="C79" i="10"/>
  <c r="C80" i="10"/>
  <c r="C81" i="10"/>
  <c r="C82" i="10"/>
  <c r="C83" i="10"/>
  <c r="C84" i="10"/>
  <c r="C85" i="10"/>
  <c r="C86" i="10"/>
  <c r="C87" i="10"/>
  <c r="C88" i="10"/>
  <c r="C89" i="10"/>
  <c r="C90" i="10"/>
  <c r="C92" i="10"/>
  <c r="C93" i="10"/>
  <c r="C94" i="10"/>
  <c r="C95" i="10"/>
  <c r="C97" i="10"/>
  <c r="C98" i="10"/>
  <c r="C99" i="10"/>
  <c r="C100" i="10"/>
  <c r="C102" i="10"/>
  <c r="C103" i="10"/>
  <c r="C104" i="10"/>
  <c r="C105" i="10"/>
  <c r="C107" i="10"/>
  <c r="C108" i="10"/>
  <c r="C109" i="10"/>
  <c r="C110" i="10"/>
  <c r="C111"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BS228" i="3" l="1"/>
  <c r="Q13" i="10" s="1"/>
  <c r="BO228" i="3"/>
  <c r="M13" i="10" s="1"/>
  <c r="BR228" i="3"/>
  <c r="P13" i="10" s="1"/>
  <c r="BQ228" i="3"/>
  <c r="O13" i="10" s="1"/>
  <c r="BP228" i="3"/>
  <c r="N13" i="10" s="1"/>
  <c r="T228" i="3"/>
  <c r="U228" i="3"/>
  <c r="V228" i="3"/>
  <c r="W228" i="3"/>
  <c r="X228" i="3"/>
  <c r="Y228" i="3"/>
  <c r="Z228" i="3"/>
  <c r="AA228" i="3"/>
  <c r="AB228" i="3"/>
  <c r="AC228" i="3"/>
  <c r="AD228" i="3"/>
  <c r="AE228" i="3"/>
  <c r="AF228" i="3"/>
  <c r="AG228" i="3"/>
  <c r="AH228" i="3"/>
  <c r="AI228" i="3"/>
  <c r="AJ228" i="3"/>
  <c r="AK228" i="3"/>
  <c r="AL228" i="3"/>
  <c r="AM228" i="3"/>
  <c r="AN228" i="3"/>
  <c r="AO228" i="3"/>
  <c r="AP228" i="3"/>
  <c r="AQ228" i="3"/>
  <c r="AR228" i="3"/>
  <c r="AS228" i="3"/>
  <c r="AT228" i="3"/>
  <c r="AU228" i="3"/>
  <c r="AV228" i="3"/>
  <c r="AW228" i="3"/>
  <c r="AX228" i="3"/>
  <c r="AY228" i="3"/>
  <c r="AZ228" i="3"/>
  <c r="BA228" i="3"/>
  <c r="BB228" i="3"/>
  <c r="S228" i="3"/>
  <c r="T111" i="3"/>
  <c r="U111" i="3"/>
  <c r="V111" i="3"/>
  <c r="W111" i="3"/>
  <c r="X111" i="3"/>
  <c r="Y111" i="3"/>
  <c r="Z111" i="3"/>
  <c r="AA111" i="3"/>
  <c r="AB111" i="3"/>
  <c r="AC111" i="3"/>
  <c r="AD111" i="3"/>
  <c r="AE111" i="3"/>
  <c r="AF111" i="3"/>
  <c r="AG111" i="3"/>
  <c r="AH111" i="3"/>
  <c r="AI111" i="3"/>
  <c r="AJ111" i="3"/>
  <c r="AK111" i="3"/>
  <c r="AL111" i="3"/>
  <c r="AM111" i="3"/>
  <c r="AN111" i="3"/>
  <c r="AO111" i="3"/>
  <c r="AP111" i="3"/>
  <c r="AQ111" i="3"/>
  <c r="AR111" i="3"/>
  <c r="AS111" i="3"/>
  <c r="AT111" i="3"/>
  <c r="AU111" i="3"/>
  <c r="AV111" i="3"/>
  <c r="AW111" i="3"/>
  <c r="AX111" i="3"/>
  <c r="AY111" i="3"/>
  <c r="AZ111" i="3"/>
  <c r="BA111" i="3"/>
  <c r="BB111" i="3"/>
  <c r="S111" i="3"/>
  <c r="BB225" i="3"/>
  <c r="BA225" i="3"/>
  <c r="AZ225" i="3"/>
  <c r="AY225" i="3"/>
  <c r="AX225" i="3"/>
  <c r="AW225" i="3"/>
  <c r="AV225" i="3"/>
  <c r="AU225" i="3"/>
  <c r="AT225" i="3"/>
  <c r="AS225" i="3"/>
  <c r="AR225" i="3"/>
  <c r="AQ225" i="3"/>
  <c r="AP225" i="3"/>
  <c r="AO225" i="3"/>
  <c r="AN225" i="3"/>
  <c r="AM225" i="3"/>
  <c r="AL225" i="3"/>
  <c r="AK225" i="3"/>
  <c r="AJ225" i="3"/>
  <c r="AI225" i="3"/>
  <c r="AH225" i="3"/>
  <c r="AG225" i="3"/>
  <c r="AF225" i="3"/>
  <c r="AE225" i="3"/>
  <c r="AD225" i="3"/>
  <c r="AC225" i="3"/>
  <c r="AB225" i="3"/>
  <c r="AA225" i="3"/>
  <c r="Z225" i="3"/>
  <c r="Y225" i="3"/>
  <c r="X225" i="3"/>
  <c r="W225" i="3"/>
  <c r="V225" i="3"/>
  <c r="U225" i="3"/>
  <c r="T225" i="3"/>
  <c r="S225" i="3"/>
  <c r="S223" i="3"/>
  <c r="S220" i="3"/>
  <c r="S221" i="3" s="1"/>
  <c r="S222" i="3" s="1"/>
  <c r="BB21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V214" i="3"/>
  <c r="U214" i="3"/>
  <c r="T214" i="3"/>
  <c r="S214" i="3"/>
  <c r="S212" i="3"/>
  <c r="S209" i="3"/>
  <c r="S210" i="3" s="1"/>
  <c r="S211" i="3" s="1"/>
  <c r="BB203" i="3"/>
  <c r="BA203" i="3"/>
  <c r="AZ203" i="3"/>
  <c r="AY203" i="3"/>
  <c r="AX203" i="3"/>
  <c r="AW203" i="3"/>
  <c r="AV203" i="3"/>
  <c r="AU203" i="3"/>
  <c r="AT203" i="3"/>
  <c r="AS203" i="3"/>
  <c r="AR203" i="3"/>
  <c r="AQ203" i="3"/>
  <c r="AP203" i="3"/>
  <c r="AO203" i="3"/>
  <c r="AN203" i="3"/>
  <c r="AM203" i="3"/>
  <c r="AL203" i="3"/>
  <c r="AK203" i="3"/>
  <c r="AJ203" i="3"/>
  <c r="AI203" i="3"/>
  <c r="AH203" i="3"/>
  <c r="AG203" i="3"/>
  <c r="AF203" i="3"/>
  <c r="AE203" i="3"/>
  <c r="AD203" i="3"/>
  <c r="AC203" i="3"/>
  <c r="AB203" i="3"/>
  <c r="AA203" i="3"/>
  <c r="Z203" i="3"/>
  <c r="Y203" i="3"/>
  <c r="X203" i="3"/>
  <c r="W203" i="3"/>
  <c r="V203" i="3"/>
  <c r="U203" i="3"/>
  <c r="T203" i="3"/>
  <c r="S203" i="3"/>
  <c r="S201" i="3"/>
  <c r="S198" i="3"/>
  <c r="BB192"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V192" i="3"/>
  <c r="U192" i="3"/>
  <c r="T192" i="3"/>
  <c r="S192" i="3"/>
  <c r="S190" i="3"/>
  <c r="S187" i="3"/>
  <c r="S188" i="3" s="1"/>
  <c r="S189" i="3" s="1"/>
  <c r="BB181" i="3"/>
  <c r="BA181" i="3"/>
  <c r="AZ181" i="3"/>
  <c r="AY181" i="3"/>
  <c r="AX181" i="3"/>
  <c r="AW181" i="3"/>
  <c r="AV181" i="3"/>
  <c r="AU181" i="3"/>
  <c r="AT181" i="3"/>
  <c r="AS181" i="3"/>
  <c r="AR181" i="3"/>
  <c r="AQ181" i="3"/>
  <c r="AP181" i="3"/>
  <c r="AO181" i="3"/>
  <c r="AN181" i="3"/>
  <c r="AM181" i="3"/>
  <c r="AL181" i="3"/>
  <c r="AK181" i="3"/>
  <c r="AJ181" i="3"/>
  <c r="AI181" i="3"/>
  <c r="AH181" i="3"/>
  <c r="AG181" i="3"/>
  <c r="AF181" i="3"/>
  <c r="AE181" i="3"/>
  <c r="AD181" i="3"/>
  <c r="AC181" i="3"/>
  <c r="AB181" i="3"/>
  <c r="AA181" i="3"/>
  <c r="Z181" i="3"/>
  <c r="Y181" i="3"/>
  <c r="X181" i="3"/>
  <c r="W181" i="3"/>
  <c r="V181" i="3"/>
  <c r="U181" i="3"/>
  <c r="T181" i="3"/>
  <c r="S181" i="3"/>
  <c r="S179" i="3"/>
  <c r="S176" i="3"/>
  <c r="BB170"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T170" i="3"/>
  <c r="S170" i="3"/>
  <c r="S168" i="3"/>
  <c r="S165" i="3"/>
  <c r="BB159" i="3"/>
  <c r="BA159" i="3"/>
  <c r="AZ159" i="3"/>
  <c r="AY159" i="3"/>
  <c r="AX159" i="3"/>
  <c r="AW159" i="3"/>
  <c r="AV159" i="3"/>
  <c r="AU159" i="3"/>
  <c r="AT159" i="3"/>
  <c r="AS159" i="3"/>
  <c r="AR159" i="3"/>
  <c r="AQ159" i="3"/>
  <c r="AP159" i="3"/>
  <c r="AO159" i="3"/>
  <c r="AN159" i="3"/>
  <c r="AM159" i="3"/>
  <c r="AL159" i="3"/>
  <c r="AK159" i="3"/>
  <c r="AJ159" i="3"/>
  <c r="AI159" i="3"/>
  <c r="AH159" i="3"/>
  <c r="AG159" i="3"/>
  <c r="AF159" i="3"/>
  <c r="AE159" i="3"/>
  <c r="AD159" i="3"/>
  <c r="AC159" i="3"/>
  <c r="AB159" i="3"/>
  <c r="AA159" i="3"/>
  <c r="Z159" i="3"/>
  <c r="Y159" i="3"/>
  <c r="X159" i="3"/>
  <c r="W159" i="3"/>
  <c r="V159" i="3"/>
  <c r="U159" i="3"/>
  <c r="T159" i="3"/>
  <c r="S159" i="3"/>
  <c r="S157" i="3"/>
  <c r="S154" i="3"/>
  <c r="S155" i="3" s="1"/>
  <c r="S156" i="3" s="1"/>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S146" i="3"/>
  <c r="S143" i="3"/>
  <c r="T143" i="3" s="1"/>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S135" i="3"/>
  <c r="S132" i="3"/>
  <c r="T132" i="3" s="1"/>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S124" i="3"/>
  <c r="S121" i="3"/>
  <c r="S122" i="3" s="1"/>
  <c r="S123" i="3" s="1"/>
  <c r="S117" i="3"/>
  <c r="S114" i="3"/>
  <c r="BB108"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S106" i="3"/>
  <c r="S103" i="3"/>
  <c r="T103" i="3" s="1"/>
  <c r="BB97" i="3"/>
  <c r="BA97" i="3"/>
  <c r="AZ97"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T97" i="3"/>
  <c r="S97" i="3"/>
  <c r="S95" i="3"/>
  <c r="S92" i="3"/>
  <c r="T92" i="3" s="1"/>
  <c r="BS111" i="3"/>
  <c r="Q12" i="10" s="1"/>
  <c r="BR111" i="3"/>
  <c r="P12" i="10" s="1"/>
  <c r="BQ111" i="3"/>
  <c r="O12" i="10" s="1"/>
  <c r="BP111" i="3"/>
  <c r="N12" i="10" s="1"/>
  <c r="BO111" i="3"/>
  <c r="M12" i="10" s="1"/>
  <c r="BN111" i="3"/>
  <c r="L12" i="10" s="1"/>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S84" i="3"/>
  <c r="S81" i="3"/>
  <c r="S82" i="3" s="1"/>
  <c r="S83" i="3" s="1"/>
  <c r="S77" i="3"/>
  <c r="S74" i="3"/>
  <c r="S76" i="3" s="1"/>
  <c r="Y56" i="3"/>
  <c r="Z56" i="3"/>
  <c r="AA56" i="3"/>
  <c r="AB56" i="3"/>
  <c r="AC56" i="3"/>
  <c r="AD56" i="3"/>
  <c r="AE56" i="3"/>
  <c r="AF56" i="3"/>
  <c r="AG56" i="3"/>
  <c r="AK56" i="3"/>
  <c r="AL56" i="3"/>
  <c r="AM56" i="3"/>
  <c r="AN56" i="3"/>
  <c r="AO56" i="3"/>
  <c r="AP56" i="3"/>
  <c r="AQ56" i="3"/>
  <c r="AR56" i="3"/>
  <c r="AS56" i="3"/>
  <c r="AT56" i="3"/>
  <c r="AU56" i="3"/>
  <c r="AV56" i="3"/>
  <c r="AW56" i="3"/>
  <c r="AX56" i="3"/>
  <c r="AY56" i="3"/>
  <c r="AZ56" i="3"/>
  <c r="BA56" i="3"/>
  <c r="BB56" i="3"/>
  <c r="Y49" i="3"/>
  <c r="Z49" i="3"/>
  <c r="AA49" i="3"/>
  <c r="AB49" i="3"/>
  <c r="AC49" i="3"/>
  <c r="AC60" i="3" s="1"/>
  <c r="AD49" i="3"/>
  <c r="AE49" i="3"/>
  <c r="AF49" i="3"/>
  <c r="AG49" i="3"/>
  <c r="AH49" i="3"/>
  <c r="AI49" i="3"/>
  <c r="AJ49" i="3"/>
  <c r="AK49" i="3"/>
  <c r="AL49" i="3"/>
  <c r="AM49" i="3"/>
  <c r="AN49" i="3"/>
  <c r="AO49" i="3"/>
  <c r="AP49" i="3"/>
  <c r="AQ49" i="3"/>
  <c r="AR49" i="3"/>
  <c r="AS49" i="3"/>
  <c r="AT49" i="3"/>
  <c r="AU49" i="3"/>
  <c r="AV49" i="3"/>
  <c r="AW49" i="3"/>
  <c r="AX49" i="3"/>
  <c r="AY49" i="3"/>
  <c r="AZ49" i="3"/>
  <c r="BA49" i="3"/>
  <c r="BB49" i="3"/>
  <c r="S45" i="3"/>
  <c r="S42" i="3"/>
  <c r="S44" i="3" s="1"/>
  <c r="AD60" i="3" l="1"/>
  <c r="AL60" i="3"/>
  <c r="AK60" i="3"/>
  <c r="BB60" i="3"/>
  <c r="BA60" i="3"/>
  <c r="Z60" i="3"/>
  <c r="AT60" i="3"/>
  <c r="AS60" i="3"/>
  <c r="AP60" i="3"/>
  <c r="AW60" i="3"/>
  <c r="AO60" i="3"/>
  <c r="AV60" i="3"/>
  <c r="AN60" i="3"/>
  <c r="AR60" i="3"/>
  <c r="AB60" i="3"/>
  <c r="AY60" i="3"/>
  <c r="AQ60" i="3"/>
  <c r="AA60" i="3"/>
  <c r="AZ60" i="3"/>
  <c r="AX60" i="3"/>
  <c r="Y60" i="3"/>
  <c r="AG60" i="3"/>
  <c r="AF60" i="3"/>
  <c r="AU60" i="3"/>
  <c r="AM60" i="3"/>
  <c r="AE60" i="3"/>
  <c r="S115" i="3"/>
  <c r="T220" i="3"/>
  <c r="U220" i="3" s="1"/>
  <c r="S215" i="3"/>
  <c r="S226" i="3"/>
  <c r="V220" i="3"/>
  <c r="S193" i="3"/>
  <c r="T187" i="3"/>
  <c r="S199" i="3"/>
  <c r="S200" i="3" s="1"/>
  <c r="T198" i="3"/>
  <c r="T209" i="3"/>
  <c r="S160" i="3"/>
  <c r="S177" i="3"/>
  <c r="S178" i="3" s="1"/>
  <c r="T176" i="3"/>
  <c r="T154" i="3"/>
  <c r="S166" i="3"/>
  <c r="S167" i="3" s="1"/>
  <c r="T165" i="3"/>
  <c r="S144" i="3"/>
  <c r="S145" i="3" s="1"/>
  <c r="S133" i="3"/>
  <c r="S116" i="3"/>
  <c r="T114" i="3"/>
  <c r="U132" i="3"/>
  <c r="T121" i="3"/>
  <c r="S127" i="3"/>
  <c r="U143" i="3"/>
  <c r="S93" i="3"/>
  <c r="S94" i="3" s="1"/>
  <c r="U103" i="3"/>
  <c r="S104" i="3"/>
  <c r="S105" i="3" s="1"/>
  <c r="U92" i="3"/>
  <c r="S87" i="3"/>
  <c r="T74" i="3"/>
  <c r="T77" i="3" s="1"/>
  <c r="T75" i="3" s="1"/>
  <c r="T81" i="3"/>
  <c r="T82" i="3" s="1"/>
  <c r="T84" i="3" s="1"/>
  <c r="S75" i="3"/>
  <c r="T42" i="3"/>
  <c r="S43" i="3"/>
  <c r="AC70" i="3"/>
  <c r="AC71" i="3" s="1"/>
  <c r="AD70" i="3"/>
  <c r="AD71" i="3" s="1"/>
  <c r="AE70" i="3"/>
  <c r="AE71" i="3" s="1"/>
  <c r="AF70" i="3"/>
  <c r="AF71" i="3" s="1"/>
  <c r="AG70" i="3"/>
  <c r="AG71" i="3" s="1"/>
  <c r="AH70" i="3"/>
  <c r="AH71" i="3" s="1"/>
  <c r="AI70" i="3"/>
  <c r="AI71" i="3" s="1"/>
  <c r="AJ70" i="3"/>
  <c r="AJ71" i="3" s="1"/>
  <c r="AK70" i="3"/>
  <c r="AK71" i="3" s="1"/>
  <c r="AL70" i="3"/>
  <c r="AL71" i="3" s="1"/>
  <c r="AM70" i="3"/>
  <c r="AM71" i="3" s="1"/>
  <c r="AN70" i="3"/>
  <c r="AN71" i="3" s="1"/>
  <c r="AO70" i="3"/>
  <c r="AO71" i="3" s="1"/>
  <c r="AP70" i="3"/>
  <c r="AP71" i="3" s="1"/>
  <c r="AQ70" i="3"/>
  <c r="AQ71" i="3" s="1"/>
  <c r="AR70" i="3"/>
  <c r="AR71" i="3" s="1"/>
  <c r="AS70" i="3"/>
  <c r="AS71" i="3" s="1"/>
  <c r="AT70" i="3"/>
  <c r="AT71" i="3" s="1"/>
  <c r="AU70" i="3"/>
  <c r="AU71" i="3" s="1"/>
  <c r="AV70" i="3"/>
  <c r="AV71" i="3" s="1"/>
  <c r="AW70" i="3"/>
  <c r="AW71" i="3" s="1"/>
  <c r="AX70" i="3"/>
  <c r="AX71" i="3" s="1"/>
  <c r="AY70" i="3"/>
  <c r="AY71" i="3" s="1"/>
  <c r="AZ70" i="3"/>
  <c r="AZ71" i="3" s="1"/>
  <c r="BA70" i="3"/>
  <c r="BA71" i="3" s="1"/>
  <c r="BB70" i="3"/>
  <c r="BB71" i="3" s="1"/>
  <c r="S69" i="3"/>
  <c r="T69" i="3" s="1"/>
  <c r="U69" i="3" s="1"/>
  <c r="V69" i="3" s="1"/>
  <c r="W69" i="3" s="1"/>
  <c r="X69" i="3" s="1"/>
  <c r="Y69" i="3" s="1"/>
  <c r="Z69" i="3" s="1"/>
  <c r="AA69" i="3" s="1"/>
  <c r="AB69" i="3" s="1"/>
  <c r="AC69" i="3" s="1"/>
  <c r="AD69" i="3" s="1"/>
  <c r="AE69" i="3" s="1"/>
  <c r="AF69" i="3" s="1"/>
  <c r="AG69" i="3" s="1"/>
  <c r="AH69" i="3" s="1"/>
  <c r="AI69" i="3" s="1"/>
  <c r="AJ69" i="3" s="1"/>
  <c r="AK69" i="3" s="1"/>
  <c r="AL69" i="3" s="1"/>
  <c r="AM69" i="3" s="1"/>
  <c r="AN69" i="3" s="1"/>
  <c r="AO69" i="3" s="1"/>
  <c r="AP69" i="3" s="1"/>
  <c r="AQ69" i="3" s="1"/>
  <c r="AR69" i="3" s="1"/>
  <c r="AS69" i="3" s="1"/>
  <c r="AT69" i="3" s="1"/>
  <c r="AU69" i="3" s="1"/>
  <c r="AV69" i="3" s="1"/>
  <c r="AW69" i="3" s="1"/>
  <c r="AX69" i="3" s="1"/>
  <c r="AY69" i="3" s="1"/>
  <c r="AZ69" i="3" s="1"/>
  <c r="BA69" i="3" s="1"/>
  <c r="BB69" i="3" s="1"/>
  <c r="AQ38" i="3"/>
  <c r="AR38" i="3"/>
  <c r="AS38" i="3"/>
  <c r="AT38" i="3"/>
  <c r="AU38" i="3"/>
  <c r="AV38" i="3"/>
  <c r="AW38" i="3"/>
  <c r="AX38" i="3"/>
  <c r="AY38" i="3"/>
  <c r="AZ38" i="3"/>
  <c r="BA38" i="3"/>
  <c r="BB38" i="3"/>
  <c r="S37" i="3"/>
  <c r="S38" i="3" s="1"/>
  <c r="Z70" i="3" l="1"/>
  <c r="Z71" i="3" s="1"/>
  <c r="Y70" i="3"/>
  <c r="Y71" i="3" s="1"/>
  <c r="S138" i="3"/>
  <c r="S134" i="3"/>
  <c r="T83" i="3"/>
  <c r="BK71" i="3"/>
  <c r="BL71" i="3"/>
  <c r="BJ71" i="3"/>
  <c r="AB70" i="3"/>
  <c r="AA70" i="3"/>
  <c r="X70" i="3"/>
  <c r="S213" i="3"/>
  <c r="T221" i="3"/>
  <c r="T222" i="3" s="1"/>
  <c r="T133" i="3"/>
  <c r="T135" i="3" s="1"/>
  <c r="T223" i="3"/>
  <c r="W220" i="3"/>
  <c r="S224" i="3"/>
  <c r="U221" i="3"/>
  <c r="U222" i="3" s="1"/>
  <c r="T199" i="3"/>
  <c r="T200" i="3" s="1"/>
  <c r="U198" i="3"/>
  <c r="T188" i="3"/>
  <c r="T189" i="3" s="1"/>
  <c r="U187" i="3"/>
  <c r="S191" i="3"/>
  <c r="T210" i="3"/>
  <c r="T211" i="3" s="1"/>
  <c r="U209" i="3"/>
  <c r="S204" i="3"/>
  <c r="T166" i="3"/>
  <c r="T167" i="3" s="1"/>
  <c r="U165" i="3"/>
  <c r="T177" i="3"/>
  <c r="T178" i="3" s="1"/>
  <c r="U176" i="3"/>
  <c r="S182" i="3"/>
  <c r="S171" i="3"/>
  <c r="T155" i="3"/>
  <c r="T156" i="3" s="1"/>
  <c r="U154" i="3"/>
  <c r="S158" i="3"/>
  <c r="S149" i="3"/>
  <c r="T144" i="3"/>
  <c r="U144" i="3" s="1"/>
  <c r="V132" i="3"/>
  <c r="V143" i="3"/>
  <c r="S125" i="3"/>
  <c r="T117" i="3"/>
  <c r="T115" i="3" s="1"/>
  <c r="T116" i="3"/>
  <c r="U114" i="3"/>
  <c r="T122" i="3"/>
  <c r="T123" i="3" s="1"/>
  <c r="U121" i="3"/>
  <c r="S85" i="3"/>
  <c r="S98" i="3"/>
  <c r="T93" i="3"/>
  <c r="T94" i="3" s="1"/>
  <c r="U81" i="3"/>
  <c r="U82" i="3" s="1"/>
  <c r="U74" i="3"/>
  <c r="U76" i="3" s="1"/>
  <c r="T76" i="3"/>
  <c r="S109" i="3"/>
  <c r="T104" i="3"/>
  <c r="T105" i="3" s="1"/>
  <c r="V103" i="3"/>
  <c r="V92" i="3"/>
  <c r="T45" i="3"/>
  <c r="T43" i="3" s="1"/>
  <c r="T44" i="3"/>
  <c r="U42" i="3"/>
  <c r="T70" i="3"/>
  <c r="W70" i="3"/>
  <c r="V70" i="3"/>
  <c r="U70" i="3"/>
  <c r="S70" i="3"/>
  <c r="T37" i="3"/>
  <c r="H68" i="3"/>
  <c r="J68" i="3" s="1"/>
  <c r="S56" i="3"/>
  <c r="S57" i="3" s="1"/>
  <c r="H36" i="3"/>
  <c r="J36" i="3" s="1"/>
  <c r="E9" i="4"/>
  <c r="E8" i="4"/>
  <c r="E7" i="4"/>
  <c r="E6" i="4"/>
  <c r="F6" i="4" s="1"/>
  <c r="H79" i="3" s="1"/>
  <c r="J79" i="3" s="1"/>
  <c r="E5" i="4"/>
  <c r="E4" i="4"/>
  <c r="S110" i="3" l="1"/>
  <c r="S136" i="3"/>
  <c r="S99" i="3"/>
  <c r="S88" i="3"/>
  <c r="T145" i="3"/>
  <c r="U145" i="3" s="1"/>
  <c r="T134" i="3"/>
  <c r="U94" i="3"/>
  <c r="V94" i="3" s="1"/>
  <c r="U83" i="3"/>
  <c r="F4" i="4"/>
  <c r="H18" i="3" s="1"/>
  <c r="G4" i="4"/>
  <c r="F5" i="4"/>
  <c r="G5" i="4"/>
  <c r="P67" i="3"/>
  <c r="Q67" i="3" s="1"/>
  <c r="F7" i="4"/>
  <c r="P35" i="3"/>
  <c r="Q35" i="3" s="1"/>
  <c r="I36" i="3"/>
  <c r="I23" i="8"/>
  <c r="U133" i="3"/>
  <c r="U135" i="3" s="1"/>
  <c r="W71" i="3"/>
  <c r="X71" i="3"/>
  <c r="AA71" i="3"/>
  <c r="AB71" i="3"/>
  <c r="BI71" i="3" s="1"/>
  <c r="T193" i="3"/>
  <c r="T226" i="3"/>
  <c r="T215" i="3"/>
  <c r="U223" i="3"/>
  <c r="V221" i="3"/>
  <c r="V222" i="3" s="1"/>
  <c r="X220" i="3"/>
  <c r="U210" i="3"/>
  <c r="U211" i="3" s="1"/>
  <c r="V209" i="3"/>
  <c r="T212" i="3"/>
  <c r="T190" i="3"/>
  <c r="V198" i="3"/>
  <c r="U199" i="3"/>
  <c r="U200" i="3" s="1"/>
  <c r="V187" i="3"/>
  <c r="U188" i="3"/>
  <c r="U189" i="3" s="1"/>
  <c r="S202" i="3"/>
  <c r="T201" i="3"/>
  <c r="S180" i="3"/>
  <c r="U177" i="3"/>
  <c r="U178" i="3" s="1"/>
  <c r="V176" i="3"/>
  <c r="T179" i="3"/>
  <c r="S169" i="3"/>
  <c r="V154" i="3"/>
  <c r="U155" i="3"/>
  <c r="U156" i="3" s="1"/>
  <c r="U166" i="3"/>
  <c r="U167" i="3" s="1"/>
  <c r="V165" i="3"/>
  <c r="T157" i="3"/>
  <c r="T168" i="3"/>
  <c r="T146" i="3"/>
  <c r="U146" i="3" s="1"/>
  <c r="S147" i="3"/>
  <c r="V121" i="3"/>
  <c r="U122" i="3"/>
  <c r="U123" i="3" s="1"/>
  <c r="U117" i="3"/>
  <c r="U115" i="3" s="1"/>
  <c r="U116" i="3"/>
  <c r="V114" i="3"/>
  <c r="V144" i="3"/>
  <c r="W143" i="3"/>
  <c r="T124" i="3"/>
  <c r="W132" i="3"/>
  <c r="V74" i="3"/>
  <c r="W74" i="3" s="1"/>
  <c r="U77" i="3"/>
  <c r="U75" i="3" s="1"/>
  <c r="U104" i="3"/>
  <c r="V104" i="3" s="1"/>
  <c r="V81" i="3"/>
  <c r="W81" i="3" s="1"/>
  <c r="S96" i="3"/>
  <c r="U93" i="3"/>
  <c r="V93" i="3" s="1"/>
  <c r="T95" i="3"/>
  <c r="T106" i="3"/>
  <c r="W103" i="3"/>
  <c r="S107" i="3"/>
  <c r="W92" i="3"/>
  <c r="U84" i="3"/>
  <c r="T56" i="3"/>
  <c r="T57" i="3" s="1"/>
  <c r="U56" i="3" s="1"/>
  <c r="T71" i="3"/>
  <c r="S71" i="3"/>
  <c r="U71" i="3"/>
  <c r="V71" i="3"/>
  <c r="V42" i="3"/>
  <c r="U45" i="3"/>
  <c r="U43" i="3" s="1"/>
  <c r="U44" i="3"/>
  <c r="U37" i="3"/>
  <c r="U38" i="3" s="1"/>
  <c r="T38" i="3"/>
  <c r="J18" i="3" l="1"/>
  <c r="V145" i="3"/>
  <c r="U134" i="3"/>
  <c r="U105" i="3"/>
  <c r="V105" i="3" s="1"/>
  <c r="C11" i="10"/>
  <c r="I18" i="3"/>
  <c r="C15" i="10" s="1"/>
  <c r="H119" i="3"/>
  <c r="T227" i="3" s="1"/>
  <c r="I27" i="8"/>
  <c r="BD65" i="3"/>
  <c r="V133" i="3"/>
  <c r="W133" i="3" s="1"/>
  <c r="BH71" i="3"/>
  <c r="C9" i="10"/>
  <c r="V76" i="3"/>
  <c r="T171" i="3"/>
  <c r="T182" i="3"/>
  <c r="T183" i="3" s="1"/>
  <c r="T224" i="3"/>
  <c r="U226" i="3" s="1"/>
  <c r="U227" i="3" s="1"/>
  <c r="T204" i="3"/>
  <c r="T191" i="3"/>
  <c r="V223" i="3"/>
  <c r="Y220" i="3"/>
  <c r="W221" i="3"/>
  <c r="W222" i="3" s="1"/>
  <c r="T213" i="3"/>
  <c r="W187" i="3"/>
  <c r="V188" i="3"/>
  <c r="V189" i="3" s="1"/>
  <c r="U190" i="3"/>
  <c r="U201" i="3"/>
  <c r="W198" i="3"/>
  <c r="V199" i="3"/>
  <c r="V200" i="3" s="1"/>
  <c r="U212" i="3"/>
  <c r="W209" i="3"/>
  <c r="V210" i="3"/>
  <c r="V211" i="3" s="1"/>
  <c r="V166" i="3"/>
  <c r="V167" i="3" s="1"/>
  <c r="W165" i="3"/>
  <c r="U168" i="3"/>
  <c r="U157" i="3"/>
  <c r="V177" i="3"/>
  <c r="V178" i="3" s="1"/>
  <c r="W176" i="3"/>
  <c r="W154" i="3"/>
  <c r="V155" i="3"/>
  <c r="V156" i="3" s="1"/>
  <c r="U179" i="3"/>
  <c r="V77" i="3"/>
  <c r="V75" i="3" s="1"/>
  <c r="X143" i="3"/>
  <c r="W144" i="3"/>
  <c r="V146" i="3"/>
  <c r="V116" i="3"/>
  <c r="V117" i="3"/>
  <c r="V115" i="3" s="1"/>
  <c r="W114" i="3"/>
  <c r="V135" i="3"/>
  <c r="W121" i="3"/>
  <c r="V122" i="3"/>
  <c r="V123" i="3" s="1"/>
  <c r="X132" i="3"/>
  <c r="U124" i="3"/>
  <c r="V82" i="3"/>
  <c r="V83" i="3" s="1"/>
  <c r="U95" i="3"/>
  <c r="V95" i="3" s="1"/>
  <c r="X103" i="3"/>
  <c r="W104" i="3"/>
  <c r="U106" i="3"/>
  <c r="X92" i="3"/>
  <c r="W93" i="3"/>
  <c r="W94" i="3" s="1"/>
  <c r="X74" i="3"/>
  <c r="W76" i="3"/>
  <c r="X81" i="3"/>
  <c r="U57" i="3"/>
  <c r="V37" i="3"/>
  <c r="W37" i="3" s="1"/>
  <c r="W42" i="3"/>
  <c r="V45" i="3"/>
  <c r="V43" i="3" s="1"/>
  <c r="V44" i="3"/>
  <c r="T205" i="3" l="1"/>
  <c r="J119" i="3"/>
  <c r="S128" i="3"/>
  <c r="S227" i="3"/>
  <c r="S194" i="3"/>
  <c r="S216" i="3"/>
  <c r="S161" i="3"/>
  <c r="S150" i="3"/>
  <c r="S172" i="3"/>
  <c r="S139" i="3"/>
  <c r="S183" i="3"/>
  <c r="S205" i="3"/>
  <c r="T194" i="3"/>
  <c r="T172" i="3"/>
  <c r="T216" i="3"/>
  <c r="V56" i="3"/>
  <c r="V57" i="3" s="1"/>
  <c r="W56" i="3" s="1"/>
  <c r="W57" i="3" s="1"/>
  <c r="W145" i="3"/>
  <c r="V134" i="3"/>
  <c r="W134" i="3" s="1"/>
  <c r="W105" i="3"/>
  <c r="T169" i="3"/>
  <c r="T180" i="3"/>
  <c r="X37" i="3"/>
  <c r="W38" i="3"/>
  <c r="U224" i="3"/>
  <c r="V226" i="3" s="1"/>
  <c r="V227" i="3" s="1"/>
  <c r="X221" i="3"/>
  <c r="X222" i="3" s="1"/>
  <c r="U215" i="3"/>
  <c r="U216" i="3" s="1"/>
  <c r="U193" i="3"/>
  <c r="U194" i="3" s="1"/>
  <c r="U171" i="3"/>
  <c r="U172" i="3" s="1"/>
  <c r="U182" i="3"/>
  <c r="U183" i="3" s="1"/>
  <c r="T202" i="3"/>
  <c r="U204" i="3" s="1"/>
  <c r="U205" i="3" s="1"/>
  <c r="W77" i="3"/>
  <c r="W75" i="3" s="1"/>
  <c r="Z220" i="3"/>
  <c r="W223" i="3"/>
  <c r="V201" i="3"/>
  <c r="X198" i="3"/>
  <c r="W199" i="3"/>
  <c r="W200" i="3" s="1"/>
  <c r="V212" i="3"/>
  <c r="V190" i="3"/>
  <c r="X209" i="3"/>
  <c r="W210" i="3"/>
  <c r="W211" i="3" s="1"/>
  <c r="X187" i="3"/>
  <c r="W188" i="3"/>
  <c r="W189" i="3" s="1"/>
  <c r="X176" i="3"/>
  <c r="W177" i="3"/>
  <c r="W178" i="3" s="1"/>
  <c r="X165" i="3"/>
  <c r="W166" i="3"/>
  <c r="W167" i="3" s="1"/>
  <c r="V179" i="3"/>
  <c r="V168" i="3"/>
  <c r="V157" i="3"/>
  <c r="W155" i="3"/>
  <c r="W156" i="3" s="1"/>
  <c r="X154" i="3"/>
  <c r="W135" i="3"/>
  <c r="W117" i="3"/>
  <c r="W115" i="3" s="1"/>
  <c r="W116" i="3"/>
  <c r="X114" i="3"/>
  <c r="Y132" i="3"/>
  <c r="X133" i="3"/>
  <c r="Y143" i="3"/>
  <c r="X144" i="3"/>
  <c r="V124" i="3"/>
  <c r="W146" i="3"/>
  <c r="X121" i="3"/>
  <c r="W122" i="3"/>
  <c r="W123" i="3" s="1"/>
  <c r="V84" i="3"/>
  <c r="W82" i="3"/>
  <c r="W83" i="3" s="1"/>
  <c r="W95" i="3"/>
  <c r="X104" i="3"/>
  <c r="Y103" i="3"/>
  <c r="V106" i="3"/>
  <c r="Y92" i="3"/>
  <c r="X93" i="3"/>
  <c r="X94" i="3" s="1"/>
  <c r="V38" i="3"/>
  <c r="Y81" i="3"/>
  <c r="Y74" i="3"/>
  <c r="X76" i="3"/>
  <c r="X42" i="3"/>
  <c r="W45" i="3"/>
  <c r="W43" i="3" s="1"/>
  <c r="W44" i="3"/>
  <c r="X56" i="3" l="1"/>
  <c r="X57" i="3" s="1"/>
  <c r="Y57" i="3" s="1"/>
  <c r="Z57" i="3" s="1"/>
  <c r="AA57" i="3" s="1"/>
  <c r="AB57" i="3" s="1"/>
  <c r="AC57" i="3" s="1"/>
  <c r="AD57" i="3" s="1"/>
  <c r="AE57" i="3" s="1"/>
  <c r="AF57" i="3" s="1"/>
  <c r="AG57" i="3" s="1"/>
  <c r="AH56" i="3" s="1"/>
  <c r="X134" i="3"/>
  <c r="X145" i="3"/>
  <c r="X105" i="3"/>
  <c r="U213" i="3"/>
  <c r="V224" i="3"/>
  <c r="Y37" i="3"/>
  <c r="X38" i="3"/>
  <c r="Y221" i="3"/>
  <c r="Y222" i="3" s="1"/>
  <c r="U191" i="3"/>
  <c r="X77" i="3"/>
  <c r="X75" i="3" s="1"/>
  <c r="U202" i="3"/>
  <c r="V204" i="3" s="1"/>
  <c r="V205" i="3" s="1"/>
  <c r="U180" i="3"/>
  <c r="V182" i="3" s="1"/>
  <c r="V183" i="3" s="1"/>
  <c r="W226" i="3"/>
  <c r="W227" i="3" s="1"/>
  <c r="V193" i="3"/>
  <c r="V194" i="3" s="1"/>
  <c r="U169" i="3"/>
  <c r="V171" i="3" s="1"/>
  <c r="V172" i="3" s="1"/>
  <c r="X223" i="3"/>
  <c r="Y223" i="3" s="1"/>
  <c r="V215" i="3"/>
  <c r="V216" i="3" s="1"/>
  <c r="Z221" i="3"/>
  <c r="Z222" i="3" s="1"/>
  <c r="AA220" i="3"/>
  <c r="W190" i="3"/>
  <c r="X188" i="3"/>
  <c r="X189" i="3" s="1"/>
  <c r="Y187" i="3"/>
  <c r="W201" i="3"/>
  <c r="X199" i="3"/>
  <c r="X200" i="3" s="1"/>
  <c r="Y198" i="3"/>
  <c r="W212" i="3"/>
  <c r="Y209" i="3"/>
  <c r="X210" i="3"/>
  <c r="X211" i="3" s="1"/>
  <c r="Y165" i="3"/>
  <c r="X166" i="3"/>
  <c r="X167" i="3" s="1"/>
  <c r="X155" i="3"/>
  <c r="X156" i="3" s="1"/>
  <c r="Y154" i="3"/>
  <c r="W157" i="3"/>
  <c r="Y176" i="3"/>
  <c r="X177" i="3"/>
  <c r="X178" i="3" s="1"/>
  <c r="W168" i="3"/>
  <c r="W179" i="3"/>
  <c r="W124" i="3"/>
  <c r="Y121" i="3"/>
  <c r="X122" i="3"/>
  <c r="X123" i="3" s="1"/>
  <c r="X146" i="3"/>
  <c r="Y144" i="3"/>
  <c r="Z143" i="3"/>
  <c r="X135" i="3"/>
  <c r="Y133" i="3"/>
  <c r="Y134" i="3" s="1"/>
  <c r="Z132" i="3"/>
  <c r="X116" i="3"/>
  <c r="Y114" i="3"/>
  <c r="X117" i="3"/>
  <c r="X115" i="3" s="1"/>
  <c r="X82" i="3"/>
  <c r="X83" i="3" s="1"/>
  <c r="W84" i="3"/>
  <c r="X95" i="3"/>
  <c r="W106" i="3"/>
  <c r="Z103" i="3"/>
  <c r="Y104" i="3"/>
  <c r="Z92" i="3"/>
  <c r="Y93" i="3"/>
  <c r="Y94" i="3" s="1"/>
  <c r="Z81" i="3"/>
  <c r="Z74" i="3"/>
  <c r="Y76" i="3"/>
  <c r="Y42" i="3"/>
  <c r="X45" i="3"/>
  <c r="X43" i="3" s="1"/>
  <c r="X44" i="3"/>
  <c r="AH60" i="3" l="1"/>
  <c r="AH57" i="3"/>
  <c r="AI56" i="3" s="1"/>
  <c r="AI60" i="3" s="1"/>
  <c r="Y145" i="3"/>
  <c r="Y105" i="3"/>
  <c r="Y77" i="3"/>
  <c r="Y75" i="3" s="1"/>
  <c r="V191" i="3"/>
  <c r="Z37" i="3"/>
  <c r="Y38" i="3"/>
  <c r="W224" i="3"/>
  <c r="V180" i="3"/>
  <c r="W182" i="3" s="1"/>
  <c r="W183" i="3" s="1"/>
  <c r="V213" i="3"/>
  <c r="V202" i="3"/>
  <c r="W204" i="3" s="1"/>
  <c r="W205" i="3" s="1"/>
  <c r="V169" i="3"/>
  <c r="W171" i="3" s="1"/>
  <c r="W172" i="3" s="1"/>
  <c r="W215" i="3"/>
  <c r="W216" i="3" s="1"/>
  <c r="W193" i="3"/>
  <c r="W194" i="3" s="1"/>
  <c r="X226" i="3"/>
  <c r="X227" i="3" s="1"/>
  <c r="AB220" i="3"/>
  <c r="AA221" i="3"/>
  <c r="AA222" i="3" s="1"/>
  <c r="Z223" i="3"/>
  <c r="Y199" i="3"/>
  <c r="Y200" i="3" s="1"/>
  <c r="Z198" i="3"/>
  <c r="X201" i="3"/>
  <c r="X190" i="3"/>
  <c r="X212" i="3"/>
  <c r="Y210" i="3"/>
  <c r="Y211" i="3" s="1"/>
  <c r="Z209" i="3"/>
  <c r="Z187" i="3"/>
  <c r="Y188" i="3"/>
  <c r="Y189" i="3" s="1"/>
  <c r="X179" i="3"/>
  <c r="Z176" i="3"/>
  <c r="Y177" i="3"/>
  <c r="Y178" i="3" s="1"/>
  <c r="Z165" i="3"/>
  <c r="Y166" i="3"/>
  <c r="Y167" i="3" s="1"/>
  <c r="Y155" i="3"/>
  <c r="Y156" i="3" s="1"/>
  <c r="Z154" i="3"/>
  <c r="X168" i="3"/>
  <c r="X157" i="3"/>
  <c r="X84" i="3"/>
  <c r="Z144" i="3"/>
  <c r="AA143" i="3"/>
  <c r="Y146" i="3"/>
  <c r="Z133" i="3"/>
  <c r="Z134" i="3" s="1"/>
  <c r="AA132" i="3"/>
  <c r="Y135" i="3"/>
  <c r="X124" i="3"/>
  <c r="Z114" i="3"/>
  <c r="Y116" i="3"/>
  <c r="Y117" i="3"/>
  <c r="Y115" i="3" s="1"/>
  <c r="Z121" i="3"/>
  <c r="Y122" i="3"/>
  <c r="Y123" i="3" s="1"/>
  <c r="Y82" i="3"/>
  <c r="Z82" i="3" s="1"/>
  <c r="Y95" i="3"/>
  <c r="Z104" i="3"/>
  <c r="AA103" i="3"/>
  <c r="X106" i="3"/>
  <c r="Z93" i="3"/>
  <c r="Z94" i="3" s="1"/>
  <c r="AA92" i="3"/>
  <c r="AA81" i="3"/>
  <c r="AA74" i="3"/>
  <c r="Z76" i="3"/>
  <c r="Y45" i="3"/>
  <c r="Y43" i="3" s="1"/>
  <c r="Y44" i="3"/>
  <c r="Z42" i="3"/>
  <c r="AI57" i="3" l="1"/>
  <c r="AJ56" i="3" s="1"/>
  <c r="AJ60" i="3" s="1"/>
  <c r="Z145" i="3"/>
  <c r="Z105" i="3"/>
  <c r="AA94" i="3"/>
  <c r="Y83" i="3"/>
  <c r="Z83" i="3" s="1"/>
  <c r="Z77" i="3"/>
  <c r="Z75" i="3" s="1"/>
  <c r="BC53" i="3"/>
  <c r="AA37" i="3"/>
  <c r="Z38" i="3"/>
  <c r="W180" i="3"/>
  <c r="X182" i="3" s="1"/>
  <c r="X183" i="3" s="1"/>
  <c r="W213" i="3"/>
  <c r="X215" i="3" s="1"/>
  <c r="X216" i="3" s="1"/>
  <c r="W191" i="3"/>
  <c r="X224" i="3"/>
  <c r="Y226" i="3" s="1"/>
  <c r="Y227" i="3" s="1"/>
  <c r="W202" i="3"/>
  <c r="X204" i="3" s="1"/>
  <c r="X205" i="3" s="1"/>
  <c r="W169" i="3"/>
  <c r="X171" i="3" s="1"/>
  <c r="X172" i="3" s="1"/>
  <c r="X193" i="3"/>
  <c r="X194" i="3" s="1"/>
  <c r="AA223" i="3"/>
  <c r="AC220" i="3"/>
  <c r="AB221" i="3"/>
  <c r="AB222" i="3" s="1"/>
  <c r="Y190" i="3"/>
  <c r="Z199" i="3"/>
  <c r="Z200" i="3" s="1"/>
  <c r="AA198" i="3"/>
  <c r="Z188" i="3"/>
  <c r="Z189" i="3" s="1"/>
  <c r="AA187" i="3"/>
  <c r="Y201" i="3"/>
  <c r="Z210" i="3"/>
  <c r="Z211" i="3" s="1"/>
  <c r="AA209" i="3"/>
  <c r="Y212" i="3"/>
  <c r="Y157" i="3"/>
  <c r="Y168" i="3"/>
  <c r="Z166" i="3"/>
  <c r="Z167" i="3" s="1"/>
  <c r="AA165" i="3"/>
  <c r="Y179" i="3"/>
  <c r="Z177" i="3"/>
  <c r="Z178" i="3" s="1"/>
  <c r="AA176" i="3"/>
  <c r="Z155" i="3"/>
  <c r="Z156" i="3" s="1"/>
  <c r="AA154" i="3"/>
  <c r="Y84" i="3"/>
  <c r="Z84" i="3" s="1"/>
  <c r="Z117" i="3"/>
  <c r="Z115" i="3" s="1"/>
  <c r="Z116" i="3"/>
  <c r="AA114" i="3"/>
  <c r="AB143" i="3"/>
  <c r="AA144" i="3"/>
  <c r="Z146" i="3"/>
  <c r="AA133" i="3"/>
  <c r="AA134" i="3" s="1"/>
  <c r="AB132" i="3"/>
  <c r="Y124" i="3"/>
  <c r="Z135" i="3"/>
  <c r="Z122" i="3"/>
  <c r="Z123" i="3" s="1"/>
  <c r="AA121" i="3"/>
  <c r="Z95" i="3"/>
  <c r="Y106" i="3"/>
  <c r="AB103" i="3"/>
  <c r="AA104" i="3"/>
  <c r="AB92" i="3"/>
  <c r="AA93" i="3"/>
  <c r="AA76" i="3"/>
  <c r="AB74" i="3"/>
  <c r="AB81" i="3"/>
  <c r="AA82" i="3"/>
  <c r="AA42" i="3"/>
  <c r="Z45" i="3"/>
  <c r="Z43" i="3" s="1"/>
  <c r="Z44" i="3"/>
  <c r="AJ57" i="3" l="1"/>
  <c r="AK57" i="3" s="1"/>
  <c r="AL57" i="3" s="1"/>
  <c r="AM57" i="3" s="1"/>
  <c r="AN57" i="3" s="1"/>
  <c r="AO57" i="3" s="1"/>
  <c r="AP57" i="3" s="1"/>
  <c r="AQ57" i="3" s="1"/>
  <c r="AR57" i="3" s="1"/>
  <c r="AS57" i="3" s="1"/>
  <c r="AT57" i="3" s="1"/>
  <c r="AU57" i="3" s="1"/>
  <c r="AV57" i="3" s="1"/>
  <c r="AW57" i="3" s="1"/>
  <c r="AX57" i="3" s="1"/>
  <c r="AY57" i="3" s="1"/>
  <c r="AZ57" i="3" s="1"/>
  <c r="BA57" i="3" s="1"/>
  <c r="BB57" i="3" s="1"/>
  <c r="AA105" i="3"/>
  <c r="AA145" i="3"/>
  <c r="AA83" i="3"/>
  <c r="AA77" i="3"/>
  <c r="AA75" i="3" s="1"/>
  <c r="AB37" i="3"/>
  <c r="AA38" i="3"/>
  <c r="X213" i="3"/>
  <c r="X180" i="3"/>
  <c r="Y182" i="3" s="1"/>
  <c r="Y183" i="3" s="1"/>
  <c r="Y224" i="3"/>
  <c r="Z226" i="3" s="1"/>
  <c r="Z227" i="3" s="1"/>
  <c r="Y215" i="3"/>
  <c r="Y216" i="3" s="1"/>
  <c r="X202" i="3"/>
  <c r="Y204" i="3" s="1"/>
  <c r="Y205" i="3" s="1"/>
  <c r="X191" i="3"/>
  <c r="Y193" i="3" s="1"/>
  <c r="Y194" i="3" s="1"/>
  <c r="X169" i="3"/>
  <c r="Y171" i="3" s="1"/>
  <c r="Y172" i="3" s="1"/>
  <c r="AA84" i="3"/>
  <c r="AC221" i="3"/>
  <c r="AC222" i="3" s="1"/>
  <c r="AD220" i="3"/>
  <c r="AB223" i="3"/>
  <c r="Z190" i="3"/>
  <c r="AA199" i="3"/>
  <c r="AA200" i="3" s="1"/>
  <c r="AB198" i="3"/>
  <c r="Z201" i="3"/>
  <c r="AA210" i="3"/>
  <c r="AA211" i="3" s="1"/>
  <c r="AB209" i="3"/>
  <c r="Z212" i="3"/>
  <c r="AA188" i="3"/>
  <c r="AA189" i="3" s="1"/>
  <c r="AB187" i="3"/>
  <c r="AA155" i="3"/>
  <c r="AA156" i="3" s="1"/>
  <c r="AB154" i="3"/>
  <c r="AA166" i="3"/>
  <c r="AA167" i="3" s="1"/>
  <c r="AB165" i="3"/>
  <c r="Z168" i="3"/>
  <c r="Z157" i="3"/>
  <c r="AA177" i="3"/>
  <c r="AA178" i="3" s="1"/>
  <c r="AB176" i="3"/>
  <c r="Z179" i="3"/>
  <c r="AA122" i="3"/>
  <c r="AA123" i="3" s="1"/>
  <c r="AB121" i="3"/>
  <c r="AA146" i="3"/>
  <c r="Z124" i="3"/>
  <c r="AB144" i="3"/>
  <c r="AC143" i="3"/>
  <c r="AB133" i="3"/>
  <c r="AB134" i="3" s="1"/>
  <c r="AC132" i="3"/>
  <c r="AA117" i="3"/>
  <c r="AA115" i="3" s="1"/>
  <c r="AA116" i="3"/>
  <c r="AB114" i="3"/>
  <c r="AA135" i="3"/>
  <c r="AA95" i="3"/>
  <c r="Z106" i="3"/>
  <c r="AC103" i="3"/>
  <c r="AB104" i="3"/>
  <c r="AB105" i="3" s="1"/>
  <c r="AC92" i="3"/>
  <c r="AB93" i="3"/>
  <c r="AB94" i="3" s="1"/>
  <c r="AC74" i="3"/>
  <c r="AB76" i="3"/>
  <c r="AC81" i="3"/>
  <c r="AB82" i="3"/>
  <c r="AA45" i="3"/>
  <c r="AA43" i="3" s="1"/>
  <c r="AA44" i="3"/>
  <c r="AB42" i="3"/>
  <c r="AB145" i="3" l="1"/>
  <c r="AB83" i="3"/>
  <c r="AB77" i="3"/>
  <c r="AB75" i="3" s="1"/>
  <c r="Y180" i="3"/>
  <c r="Z224" i="3"/>
  <c r="AA226" i="3" s="1"/>
  <c r="AA227" i="3" s="1"/>
  <c r="AC37" i="3"/>
  <c r="AB38" i="3"/>
  <c r="Y213" i="3"/>
  <c r="Z215" i="3"/>
  <c r="Z216" i="3" s="1"/>
  <c r="Y202" i="3"/>
  <c r="Z204" i="3" s="1"/>
  <c r="Z205" i="3" s="1"/>
  <c r="Y191" i="3"/>
  <c r="Z193" i="3" s="1"/>
  <c r="Z194" i="3" s="1"/>
  <c r="Y169" i="3"/>
  <c r="Z171" i="3" s="1"/>
  <c r="Z172" i="3" s="1"/>
  <c r="Z182" i="3"/>
  <c r="Z183" i="3" s="1"/>
  <c r="AB84" i="3"/>
  <c r="AC223" i="3"/>
  <c r="AD221" i="3"/>
  <c r="AD222" i="3" s="1"/>
  <c r="AE220" i="3"/>
  <c r="AB210" i="3"/>
  <c r="AB211" i="3" s="1"/>
  <c r="AC209" i="3"/>
  <c r="AB188" i="3"/>
  <c r="AB189" i="3" s="1"/>
  <c r="AC187" i="3"/>
  <c r="AA201" i="3"/>
  <c r="AA212" i="3"/>
  <c r="AA190" i="3"/>
  <c r="AB199" i="3"/>
  <c r="AB200" i="3" s="1"/>
  <c r="AC198" i="3"/>
  <c r="AA168" i="3"/>
  <c r="AB155" i="3"/>
  <c r="AB156" i="3" s="1"/>
  <c r="AC154" i="3"/>
  <c r="AB177" i="3"/>
  <c r="AB178" i="3" s="1"/>
  <c r="AC176" i="3"/>
  <c r="AA157" i="3"/>
  <c r="AA179" i="3"/>
  <c r="AB166" i="3"/>
  <c r="AB167" i="3" s="1"/>
  <c r="AC165" i="3"/>
  <c r="AB117" i="3"/>
  <c r="AB115" i="3" s="1"/>
  <c r="AC114" i="3"/>
  <c r="AB116" i="3"/>
  <c r="AB122" i="3"/>
  <c r="AB123" i="3" s="1"/>
  <c r="AC121" i="3"/>
  <c r="AC144" i="3"/>
  <c r="AD143" i="3"/>
  <c r="AB146" i="3"/>
  <c r="AA124" i="3"/>
  <c r="AC133" i="3"/>
  <c r="AC134" i="3" s="1"/>
  <c r="AD132" i="3"/>
  <c r="AB135" i="3"/>
  <c r="AB95" i="3"/>
  <c r="AA106" i="3"/>
  <c r="AD103" i="3"/>
  <c r="AC104" i="3"/>
  <c r="AC105" i="3" s="1"/>
  <c r="AD92" i="3"/>
  <c r="AC93" i="3"/>
  <c r="AC94" i="3" s="1"/>
  <c r="AD81" i="3"/>
  <c r="AC82" i="3"/>
  <c r="AC76" i="3"/>
  <c r="AD74" i="3"/>
  <c r="AB45" i="3"/>
  <c r="AB43" i="3" s="1"/>
  <c r="AB44" i="3"/>
  <c r="AC42" i="3"/>
  <c r="AC145" i="3" l="1"/>
  <c r="AC83" i="3"/>
  <c r="AC77" i="3"/>
  <c r="AC75" i="3" s="1"/>
  <c r="AA224" i="3"/>
  <c r="AB226" i="3" s="1"/>
  <c r="AB227" i="3" s="1"/>
  <c r="AD37" i="3"/>
  <c r="AC38" i="3"/>
  <c r="Z191" i="3"/>
  <c r="AA193" i="3" s="1"/>
  <c r="AA194" i="3" s="1"/>
  <c r="Z169" i="3"/>
  <c r="Z213" i="3"/>
  <c r="AC84" i="3"/>
  <c r="AA215" i="3"/>
  <c r="AA216" i="3" s="1"/>
  <c r="Z202" i="3"/>
  <c r="AA204" i="3" s="1"/>
  <c r="AA205" i="3" s="1"/>
  <c r="Z180" i="3"/>
  <c r="AA182" i="3"/>
  <c r="AA183" i="3" s="1"/>
  <c r="AA171" i="3"/>
  <c r="AA172" i="3" s="1"/>
  <c r="AE221" i="3"/>
  <c r="AE222" i="3" s="1"/>
  <c r="AF220" i="3"/>
  <c r="AD223" i="3"/>
  <c r="AE223" i="3" s="1"/>
  <c r="AF223" i="3" s="1"/>
  <c r="AG223" i="3" s="1"/>
  <c r="AH223" i="3" s="1"/>
  <c r="AI223" i="3" s="1"/>
  <c r="AJ223" i="3" s="1"/>
  <c r="AK223" i="3" s="1"/>
  <c r="AL223" i="3" s="1"/>
  <c r="AM223" i="3" s="1"/>
  <c r="AN223" i="3" s="1"/>
  <c r="AO223" i="3" s="1"/>
  <c r="AP223" i="3" s="1"/>
  <c r="AQ223" i="3" s="1"/>
  <c r="AR223" i="3" s="1"/>
  <c r="AS223" i="3" s="1"/>
  <c r="AT223" i="3" s="1"/>
  <c r="AU223" i="3" s="1"/>
  <c r="AV223" i="3" s="1"/>
  <c r="AW223" i="3" s="1"/>
  <c r="AX223" i="3" s="1"/>
  <c r="AY223" i="3" s="1"/>
  <c r="AZ223" i="3" s="1"/>
  <c r="BA223" i="3" s="1"/>
  <c r="BB223" i="3" s="1"/>
  <c r="AC199" i="3"/>
  <c r="AC200" i="3" s="1"/>
  <c r="AD198" i="3"/>
  <c r="AB201" i="3"/>
  <c r="AC210" i="3"/>
  <c r="AC211" i="3" s="1"/>
  <c r="AD209" i="3"/>
  <c r="AD187" i="3"/>
  <c r="AC188" i="3"/>
  <c r="AC189" i="3" s="1"/>
  <c r="AB190" i="3"/>
  <c r="AB212" i="3"/>
  <c r="AD154" i="3"/>
  <c r="AC155" i="3"/>
  <c r="AC156" i="3" s="1"/>
  <c r="AC166" i="3"/>
  <c r="AC167" i="3" s="1"/>
  <c r="AD165" i="3"/>
  <c r="AB168" i="3"/>
  <c r="AC177" i="3"/>
  <c r="AC178" i="3" s="1"/>
  <c r="AD176" i="3"/>
  <c r="AB179" i="3"/>
  <c r="AB157" i="3"/>
  <c r="AD114" i="3"/>
  <c r="AC117" i="3"/>
  <c r="AC115" i="3" s="1"/>
  <c r="AC116" i="3"/>
  <c r="AD133" i="3"/>
  <c r="AD134" i="3" s="1"/>
  <c r="AE132" i="3"/>
  <c r="AC135" i="3"/>
  <c r="AD144" i="3"/>
  <c r="AE143" i="3"/>
  <c r="AC146" i="3"/>
  <c r="AD121" i="3"/>
  <c r="AC122" i="3"/>
  <c r="AC123" i="3" s="1"/>
  <c r="AB124" i="3"/>
  <c r="AC95" i="3"/>
  <c r="AE103" i="3"/>
  <c r="AD104" i="3"/>
  <c r="AD105" i="3" s="1"/>
  <c r="AB106" i="3"/>
  <c r="AD93" i="3"/>
  <c r="AD94" i="3" s="1"/>
  <c r="AE92" i="3"/>
  <c r="AE74" i="3"/>
  <c r="AD76" i="3"/>
  <c r="AE81" i="3"/>
  <c r="AD82" i="3"/>
  <c r="AD42" i="3"/>
  <c r="AC45" i="3"/>
  <c r="AC43" i="3" s="1"/>
  <c r="AC44" i="3"/>
  <c r="AD145" i="3" l="1"/>
  <c r="AD83" i="3"/>
  <c r="AD77" i="3"/>
  <c r="AD75" i="3" s="1"/>
  <c r="AB224" i="3"/>
  <c r="AC226" i="3" s="1"/>
  <c r="AC227" i="3" s="1"/>
  <c r="AD84" i="3"/>
  <c r="AE37" i="3"/>
  <c r="AD38" i="3"/>
  <c r="AA213" i="3"/>
  <c r="AB215" i="3"/>
  <c r="AB216" i="3" s="1"/>
  <c r="AA202" i="3"/>
  <c r="AA191" i="3"/>
  <c r="AA180" i="3"/>
  <c r="AB182" i="3"/>
  <c r="AB183" i="3" s="1"/>
  <c r="AA169" i="3"/>
  <c r="AB171" i="3" s="1"/>
  <c r="AB172" i="3" s="1"/>
  <c r="AB204" i="3"/>
  <c r="AB205" i="3" s="1"/>
  <c r="AB193" i="3"/>
  <c r="AB194" i="3" s="1"/>
  <c r="AD226" i="3"/>
  <c r="AD227" i="3" s="1"/>
  <c r="AG220" i="3"/>
  <c r="AF221" i="3"/>
  <c r="AF222" i="3" s="1"/>
  <c r="AC190" i="3"/>
  <c r="AE187" i="3"/>
  <c r="AD188" i="3"/>
  <c r="AD189" i="3" s="1"/>
  <c r="AE198" i="3"/>
  <c r="AD199" i="3"/>
  <c r="AD200" i="3" s="1"/>
  <c r="AE209" i="3"/>
  <c r="AD210" i="3"/>
  <c r="AD211" i="3" s="1"/>
  <c r="AC201" i="3"/>
  <c r="AC212" i="3"/>
  <c r="AC168" i="3"/>
  <c r="AD166" i="3"/>
  <c r="AD167" i="3" s="1"/>
  <c r="AE165" i="3"/>
  <c r="AD177" i="3"/>
  <c r="AD178" i="3" s="1"/>
  <c r="AE176" i="3"/>
  <c r="AC179" i="3"/>
  <c r="AC157" i="3"/>
  <c r="AE154" i="3"/>
  <c r="AD155" i="3"/>
  <c r="AD156" i="3" s="1"/>
  <c r="AD135" i="3"/>
  <c r="AF143" i="3"/>
  <c r="AE144" i="3"/>
  <c r="AD146" i="3"/>
  <c r="AF132" i="3"/>
  <c r="AE133" i="3"/>
  <c r="AC124" i="3"/>
  <c r="AE121" i="3"/>
  <c r="AD122" i="3"/>
  <c r="AD123" i="3" s="1"/>
  <c r="AD116" i="3"/>
  <c r="AE114" i="3"/>
  <c r="AD117" i="3"/>
  <c r="AD115" i="3" s="1"/>
  <c r="AD95" i="3"/>
  <c r="AF103" i="3"/>
  <c r="AE104" i="3"/>
  <c r="AC106" i="3"/>
  <c r="AE93" i="3"/>
  <c r="AF92" i="3"/>
  <c r="AF74" i="3"/>
  <c r="AE76" i="3"/>
  <c r="AF81" i="3"/>
  <c r="AE82" i="3"/>
  <c r="AE42" i="3"/>
  <c r="AD45" i="3"/>
  <c r="AD43" i="3" s="1"/>
  <c r="AD44" i="3"/>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AE77" i="3" l="1"/>
  <c r="AE75" i="3" s="1"/>
  <c r="S49" i="3"/>
  <c r="H60" i="3"/>
  <c r="H61" i="3" s="1"/>
  <c r="AC224" i="3"/>
  <c r="AD224" i="3" s="1"/>
  <c r="AB213" i="3"/>
  <c r="AE146" i="3"/>
  <c r="AE135" i="3"/>
  <c r="AE95" i="3"/>
  <c r="AC182" i="3"/>
  <c r="AC183" i="3" s="1"/>
  <c r="AB180" i="3"/>
  <c r="AE84" i="3"/>
  <c r="AF37" i="3"/>
  <c r="AE38" i="3"/>
  <c r="AB202" i="3"/>
  <c r="AB191" i="3"/>
  <c r="AC193" i="3" s="1"/>
  <c r="AC194" i="3" s="1"/>
  <c r="AC215" i="3"/>
  <c r="AC216" i="3" s="1"/>
  <c r="AC204" i="3"/>
  <c r="AC205" i="3" s="1"/>
  <c r="AB169" i="3"/>
  <c r="AC171" i="3" s="1"/>
  <c r="AC172" i="3" s="1"/>
  <c r="AH220" i="3"/>
  <c r="AG221" i="3"/>
  <c r="AG222" i="3" s="1"/>
  <c r="AF209" i="3"/>
  <c r="AE210" i="3"/>
  <c r="AE211" i="3" s="1"/>
  <c r="AD190" i="3"/>
  <c r="AE190" i="3" s="1"/>
  <c r="AF190" i="3" s="1"/>
  <c r="AG190" i="3" s="1"/>
  <c r="AH190" i="3" s="1"/>
  <c r="AI190" i="3" s="1"/>
  <c r="AJ190" i="3" s="1"/>
  <c r="AK190" i="3" s="1"/>
  <c r="AL190" i="3" s="1"/>
  <c r="AM190" i="3" s="1"/>
  <c r="AN190" i="3" s="1"/>
  <c r="AO190" i="3" s="1"/>
  <c r="AP190" i="3" s="1"/>
  <c r="AQ190" i="3" s="1"/>
  <c r="AR190" i="3" s="1"/>
  <c r="AS190" i="3" s="1"/>
  <c r="AT190" i="3" s="1"/>
  <c r="AU190" i="3" s="1"/>
  <c r="AV190" i="3" s="1"/>
  <c r="AW190" i="3" s="1"/>
  <c r="AX190" i="3" s="1"/>
  <c r="AY190" i="3" s="1"/>
  <c r="AZ190" i="3" s="1"/>
  <c r="BA190" i="3" s="1"/>
  <c r="BB190" i="3" s="1"/>
  <c r="AD212" i="3"/>
  <c r="AE212" i="3" s="1"/>
  <c r="AF212" i="3" s="1"/>
  <c r="AG212" i="3" s="1"/>
  <c r="AH212" i="3" s="1"/>
  <c r="AI212" i="3" s="1"/>
  <c r="AJ212" i="3" s="1"/>
  <c r="AK212" i="3" s="1"/>
  <c r="AL212" i="3" s="1"/>
  <c r="AM212" i="3" s="1"/>
  <c r="AN212" i="3" s="1"/>
  <c r="AO212" i="3" s="1"/>
  <c r="AP212" i="3" s="1"/>
  <c r="AQ212" i="3" s="1"/>
  <c r="AR212" i="3" s="1"/>
  <c r="AS212" i="3" s="1"/>
  <c r="AT212" i="3" s="1"/>
  <c r="AU212" i="3" s="1"/>
  <c r="AV212" i="3" s="1"/>
  <c r="AW212" i="3" s="1"/>
  <c r="AX212" i="3" s="1"/>
  <c r="AY212" i="3" s="1"/>
  <c r="AZ212" i="3" s="1"/>
  <c r="BA212" i="3" s="1"/>
  <c r="BB212" i="3" s="1"/>
  <c r="AD201" i="3"/>
  <c r="AE201" i="3" s="1"/>
  <c r="AF201" i="3" s="1"/>
  <c r="AG201" i="3" s="1"/>
  <c r="AH201" i="3" s="1"/>
  <c r="AI201" i="3" s="1"/>
  <c r="AJ201" i="3" s="1"/>
  <c r="AK201" i="3" s="1"/>
  <c r="AL201" i="3" s="1"/>
  <c r="AM201" i="3" s="1"/>
  <c r="AN201" i="3" s="1"/>
  <c r="AO201" i="3" s="1"/>
  <c r="AP201" i="3" s="1"/>
  <c r="AQ201" i="3" s="1"/>
  <c r="AR201" i="3" s="1"/>
  <c r="AS201" i="3" s="1"/>
  <c r="AT201" i="3" s="1"/>
  <c r="AU201" i="3" s="1"/>
  <c r="AV201" i="3" s="1"/>
  <c r="AW201" i="3" s="1"/>
  <c r="AX201" i="3" s="1"/>
  <c r="AY201" i="3" s="1"/>
  <c r="AZ201" i="3" s="1"/>
  <c r="BA201" i="3" s="1"/>
  <c r="BB201" i="3" s="1"/>
  <c r="AF198" i="3"/>
  <c r="AE199" i="3"/>
  <c r="AE200" i="3" s="1"/>
  <c r="AF187" i="3"/>
  <c r="AE188" i="3"/>
  <c r="AE189" i="3" s="1"/>
  <c r="AD157" i="3"/>
  <c r="AE157" i="3" s="1"/>
  <c r="AF157" i="3" s="1"/>
  <c r="AG157" i="3" s="1"/>
  <c r="AH157" i="3" s="1"/>
  <c r="AI157" i="3" s="1"/>
  <c r="AJ157" i="3" s="1"/>
  <c r="AK157" i="3" s="1"/>
  <c r="AL157" i="3" s="1"/>
  <c r="AM157" i="3" s="1"/>
  <c r="AN157" i="3" s="1"/>
  <c r="AO157" i="3" s="1"/>
  <c r="AP157" i="3" s="1"/>
  <c r="AQ157" i="3" s="1"/>
  <c r="AR157" i="3" s="1"/>
  <c r="AS157" i="3" s="1"/>
  <c r="AT157" i="3" s="1"/>
  <c r="AU157" i="3" s="1"/>
  <c r="AV157" i="3" s="1"/>
  <c r="AW157" i="3" s="1"/>
  <c r="AX157" i="3" s="1"/>
  <c r="AY157" i="3" s="1"/>
  <c r="AZ157" i="3" s="1"/>
  <c r="BA157" i="3" s="1"/>
  <c r="BB157" i="3" s="1"/>
  <c r="AF176" i="3"/>
  <c r="AE177" i="3"/>
  <c r="AE178" i="3" s="1"/>
  <c r="AD179" i="3"/>
  <c r="AE179" i="3" s="1"/>
  <c r="AF179" i="3" s="1"/>
  <c r="AG179" i="3" s="1"/>
  <c r="AH179" i="3" s="1"/>
  <c r="AI179" i="3" s="1"/>
  <c r="AJ179" i="3" s="1"/>
  <c r="AK179" i="3" s="1"/>
  <c r="AL179" i="3" s="1"/>
  <c r="AM179" i="3" s="1"/>
  <c r="AN179" i="3" s="1"/>
  <c r="AO179" i="3" s="1"/>
  <c r="AP179" i="3" s="1"/>
  <c r="AQ179" i="3" s="1"/>
  <c r="AR179" i="3" s="1"/>
  <c r="AS179" i="3" s="1"/>
  <c r="AT179" i="3" s="1"/>
  <c r="AU179" i="3" s="1"/>
  <c r="AV179" i="3" s="1"/>
  <c r="AW179" i="3" s="1"/>
  <c r="AX179" i="3" s="1"/>
  <c r="AY179" i="3" s="1"/>
  <c r="AZ179" i="3" s="1"/>
  <c r="BA179" i="3" s="1"/>
  <c r="BB179" i="3" s="1"/>
  <c r="AF165" i="3"/>
  <c r="AE166" i="3"/>
  <c r="AE167" i="3" s="1"/>
  <c r="AF154" i="3"/>
  <c r="AE155" i="3"/>
  <c r="AD168" i="3"/>
  <c r="AE168" i="3" s="1"/>
  <c r="AF168" i="3" s="1"/>
  <c r="AG168" i="3" s="1"/>
  <c r="AH168" i="3" s="1"/>
  <c r="AI168" i="3" s="1"/>
  <c r="AJ168" i="3" s="1"/>
  <c r="AK168" i="3" s="1"/>
  <c r="AL168" i="3" s="1"/>
  <c r="AM168" i="3" s="1"/>
  <c r="AN168" i="3" s="1"/>
  <c r="AO168" i="3" s="1"/>
  <c r="AP168" i="3" s="1"/>
  <c r="AQ168" i="3" s="1"/>
  <c r="AR168" i="3" s="1"/>
  <c r="AS168" i="3" s="1"/>
  <c r="AT168" i="3" s="1"/>
  <c r="AU168" i="3" s="1"/>
  <c r="AV168" i="3" s="1"/>
  <c r="AW168" i="3" s="1"/>
  <c r="AX168" i="3" s="1"/>
  <c r="AY168" i="3" s="1"/>
  <c r="AZ168" i="3" s="1"/>
  <c r="BA168" i="3" s="1"/>
  <c r="BB168" i="3" s="1"/>
  <c r="AF121" i="3"/>
  <c r="AE122" i="3"/>
  <c r="AE117" i="3"/>
  <c r="AE115" i="3" s="1"/>
  <c r="AF114" i="3"/>
  <c r="AE116" i="3"/>
  <c r="AG143" i="3"/>
  <c r="AF144" i="3"/>
  <c r="AD124" i="3"/>
  <c r="AG132" i="3"/>
  <c r="AF133" i="3"/>
  <c r="AD106" i="3"/>
  <c r="AF104" i="3"/>
  <c r="AG103" i="3"/>
  <c r="AG92" i="3"/>
  <c r="AF93" i="3"/>
  <c r="AG74" i="3"/>
  <c r="AF76" i="3"/>
  <c r="AG81" i="3"/>
  <c r="AF82" i="3"/>
  <c r="AF42" i="3"/>
  <c r="AE45" i="3"/>
  <c r="AE43" i="3" s="1"/>
  <c r="AE44" i="3"/>
  <c r="S50" i="3" l="1"/>
  <c r="T49" i="3" s="1"/>
  <c r="S60" i="3"/>
  <c r="AF77" i="3"/>
  <c r="AF75" i="3" s="1"/>
  <c r="AF135" i="3"/>
  <c r="AF95" i="3"/>
  <c r="AC213" i="3"/>
  <c r="AF146" i="3"/>
  <c r="AF84" i="3"/>
  <c r="V49" i="3"/>
  <c r="V60" i="3" s="1"/>
  <c r="AE124" i="3"/>
  <c r="AC180" i="3"/>
  <c r="AD182" i="3" s="1"/>
  <c r="AD183" i="3" s="1"/>
  <c r="AG37" i="3"/>
  <c r="AF38" i="3"/>
  <c r="AE226" i="3"/>
  <c r="AE227" i="3" s="1"/>
  <c r="AD215" i="3"/>
  <c r="AD216" i="3" s="1"/>
  <c r="AC202" i="3"/>
  <c r="AD204" i="3" s="1"/>
  <c r="AD205" i="3" s="1"/>
  <c r="AC191" i="3"/>
  <c r="AD193" i="3" s="1"/>
  <c r="AD194" i="3" s="1"/>
  <c r="AC169" i="3"/>
  <c r="AD171" i="3" s="1"/>
  <c r="AD172" i="3" s="1"/>
  <c r="AI220" i="3"/>
  <c r="AH221" i="3"/>
  <c r="AH222" i="3" s="1"/>
  <c r="AG187" i="3"/>
  <c r="AF188" i="3"/>
  <c r="AF189" i="3" s="1"/>
  <c r="AG209" i="3"/>
  <c r="AF210" i="3"/>
  <c r="AF211" i="3" s="1"/>
  <c r="AG198" i="3"/>
  <c r="AF199" i="3"/>
  <c r="AF200" i="3" s="1"/>
  <c r="AG154" i="3"/>
  <c r="AF155" i="3"/>
  <c r="AG176" i="3"/>
  <c r="AF177" i="3"/>
  <c r="AF178" i="3" s="1"/>
  <c r="AG165" i="3"/>
  <c r="AF166" i="3"/>
  <c r="AF167" i="3" s="1"/>
  <c r="AH132" i="3"/>
  <c r="AG133" i="3"/>
  <c r="AG144" i="3"/>
  <c r="AH143" i="3"/>
  <c r="AF116" i="3"/>
  <c r="AG114" i="3"/>
  <c r="AF117" i="3"/>
  <c r="AF115" i="3" s="1"/>
  <c r="AF122" i="3"/>
  <c r="AG121" i="3"/>
  <c r="AG104" i="3"/>
  <c r="AH103" i="3"/>
  <c r="AE106" i="3"/>
  <c r="AF106" i="3" s="1"/>
  <c r="AH92" i="3"/>
  <c r="AG93" i="3"/>
  <c r="AG76" i="3"/>
  <c r="AH74" i="3"/>
  <c r="AG82" i="3"/>
  <c r="AH81" i="3"/>
  <c r="AG42" i="3"/>
  <c r="AF45" i="3"/>
  <c r="AF43" i="3" s="1"/>
  <c r="AF44" i="3"/>
  <c r="AG135" i="3" l="1"/>
  <c r="T50" i="3"/>
  <c r="U49" i="3" s="1"/>
  <c r="T60" i="3"/>
  <c r="AG95" i="3"/>
  <c r="AG84" i="3"/>
  <c r="AG146" i="3"/>
  <c r="AG77" i="3"/>
  <c r="AG75" i="3" s="1"/>
  <c r="AG106" i="3"/>
  <c r="AD180" i="3"/>
  <c r="AF124" i="3"/>
  <c r="AD213" i="3"/>
  <c r="AH37" i="3"/>
  <c r="AG38" i="3"/>
  <c r="AE224" i="3"/>
  <c r="AE215" i="3"/>
  <c r="AE216" i="3" s="1"/>
  <c r="AE182" i="3"/>
  <c r="AE183" i="3" s="1"/>
  <c r="AD169" i="3"/>
  <c r="AI221" i="3"/>
  <c r="AI222" i="3" s="1"/>
  <c r="AJ220" i="3"/>
  <c r="AD191" i="3"/>
  <c r="AD202" i="3"/>
  <c r="AH198" i="3"/>
  <c r="AG199" i="3"/>
  <c r="AG200" i="3" s="1"/>
  <c r="AG210" i="3"/>
  <c r="AG211" i="3" s="1"/>
  <c r="AH209" i="3"/>
  <c r="AG188" i="3"/>
  <c r="AG189" i="3" s="1"/>
  <c r="AH187" i="3"/>
  <c r="AH176" i="3"/>
  <c r="AG177" i="3"/>
  <c r="AG178" i="3" s="1"/>
  <c r="AG155" i="3"/>
  <c r="AH154" i="3"/>
  <c r="AH165" i="3"/>
  <c r="AG166" i="3"/>
  <c r="AG167" i="3" s="1"/>
  <c r="AH144" i="3"/>
  <c r="AH146" i="3" s="1"/>
  <c r="AI143" i="3"/>
  <c r="AH114" i="3"/>
  <c r="AG117" i="3"/>
  <c r="AG115" i="3" s="1"/>
  <c r="AG116" i="3"/>
  <c r="AH121" i="3"/>
  <c r="AG122" i="3"/>
  <c r="AI132" i="3"/>
  <c r="AH133" i="3"/>
  <c r="AH104" i="3"/>
  <c r="AH106" i="3" s="1"/>
  <c r="AI103" i="3"/>
  <c r="AH93" i="3"/>
  <c r="AH95" i="3" s="1"/>
  <c r="AI92" i="3"/>
  <c r="AH82" i="3"/>
  <c r="AH84" i="3" s="1"/>
  <c r="AI81" i="3"/>
  <c r="AI74" i="3"/>
  <c r="AH76" i="3"/>
  <c r="AG45" i="3"/>
  <c r="AG43" i="3" s="1"/>
  <c r="AG44" i="3"/>
  <c r="AH42" i="3"/>
  <c r="AH135" i="3" l="1"/>
  <c r="U50" i="3"/>
  <c r="V50" i="3" s="1"/>
  <c r="U60" i="3"/>
  <c r="AH77" i="3"/>
  <c r="AH75" i="3" s="1"/>
  <c r="W49" i="3"/>
  <c r="W60" i="3" s="1"/>
  <c r="AG124" i="3"/>
  <c r="AI37" i="3"/>
  <c r="AH38" i="3"/>
  <c r="AF226" i="3"/>
  <c r="AF227" i="3" s="1"/>
  <c r="AE213" i="3"/>
  <c r="AE204" i="3"/>
  <c r="AE205" i="3" s="1"/>
  <c r="AE193" i="3"/>
  <c r="AE194" i="3" s="1"/>
  <c r="AE180" i="3"/>
  <c r="AE171" i="3"/>
  <c r="AE172" i="3" s="1"/>
  <c r="AJ221" i="3"/>
  <c r="AJ222" i="3" s="1"/>
  <c r="AK220" i="3"/>
  <c r="AH199" i="3"/>
  <c r="AH200" i="3" s="1"/>
  <c r="AI198" i="3"/>
  <c r="AI209" i="3"/>
  <c r="AH210" i="3"/>
  <c r="AH211" i="3" s="1"/>
  <c r="AH188" i="3"/>
  <c r="AH189" i="3" s="1"/>
  <c r="AI187" i="3"/>
  <c r="AH177" i="3"/>
  <c r="AH178" i="3" s="1"/>
  <c r="AI176" i="3"/>
  <c r="AH166" i="3"/>
  <c r="AH167" i="3" s="1"/>
  <c r="AI165" i="3"/>
  <c r="AI154" i="3"/>
  <c r="AH155" i="3"/>
  <c r="AI144" i="3"/>
  <c r="AI146" i="3" s="1"/>
  <c r="AJ143" i="3"/>
  <c r="AH122" i="3"/>
  <c r="AI121" i="3"/>
  <c r="AH117" i="3"/>
  <c r="AH115" i="3" s="1"/>
  <c r="AH116" i="3"/>
  <c r="AI114" i="3"/>
  <c r="AJ132" i="3"/>
  <c r="AI133" i="3"/>
  <c r="AI135" i="3" s="1"/>
  <c r="AJ103" i="3"/>
  <c r="AI104" i="3"/>
  <c r="AI106" i="3" s="1"/>
  <c r="AJ92" i="3"/>
  <c r="AI93" i="3"/>
  <c r="AI95" i="3" s="1"/>
  <c r="AI82" i="3"/>
  <c r="AI84" i="3" s="1"/>
  <c r="AJ81" i="3"/>
  <c r="AI76" i="3"/>
  <c r="AJ74" i="3"/>
  <c r="AI42" i="3"/>
  <c r="AH45" i="3"/>
  <c r="AH43" i="3" s="1"/>
  <c r="AH44" i="3"/>
  <c r="C41" i="10"/>
  <c r="C46" i="10"/>
  <c r="C48" i="10"/>
  <c r="C40" i="10"/>
  <c r="AI77" i="3" l="1"/>
  <c r="AI75" i="3" s="1"/>
  <c r="W50" i="3"/>
  <c r="AH124" i="3"/>
  <c r="AF215" i="3"/>
  <c r="AF216" i="3" s="1"/>
  <c r="AJ37" i="3"/>
  <c r="AI38" i="3"/>
  <c r="AF182" i="3"/>
  <c r="AF183" i="3" s="1"/>
  <c r="AF224" i="3"/>
  <c r="AG226" i="3" s="1"/>
  <c r="AG227" i="3" s="1"/>
  <c r="AE202" i="3"/>
  <c r="AF204" i="3" s="1"/>
  <c r="AF205" i="3" s="1"/>
  <c r="AE191" i="3"/>
  <c r="AE169" i="3"/>
  <c r="AF171" i="3" s="1"/>
  <c r="AF172" i="3" s="1"/>
  <c r="AK221" i="3"/>
  <c r="AK222" i="3" s="1"/>
  <c r="AL220" i="3"/>
  <c r="AI199" i="3"/>
  <c r="AI200" i="3" s="1"/>
  <c r="AJ198" i="3"/>
  <c r="AI188" i="3"/>
  <c r="AI189" i="3" s="1"/>
  <c r="AJ187" i="3"/>
  <c r="AI210" i="3"/>
  <c r="AI211" i="3" s="1"/>
  <c r="AJ209" i="3"/>
  <c r="AI177" i="3"/>
  <c r="AI178" i="3" s="1"/>
  <c r="AJ176" i="3"/>
  <c r="AI166" i="3"/>
  <c r="AI167" i="3" s="1"/>
  <c r="AJ165" i="3"/>
  <c r="AI155" i="3"/>
  <c r="AJ154" i="3"/>
  <c r="AJ133" i="3"/>
  <c r="AJ135" i="3" s="1"/>
  <c r="AK132" i="3"/>
  <c r="AI122" i="3"/>
  <c r="AJ121" i="3"/>
  <c r="AJ144" i="3"/>
  <c r="AJ146" i="3" s="1"/>
  <c r="AK143" i="3"/>
  <c r="AI117" i="3"/>
  <c r="AI115" i="3" s="1"/>
  <c r="AI116" i="3"/>
  <c r="AJ114" i="3"/>
  <c r="AK103" i="3"/>
  <c r="AJ104" i="3"/>
  <c r="AJ106" i="3" s="1"/>
  <c r="AK92" i="3"/>
  <c r="AJ93" i="3"/>
  <c r="AJ95" i="3" s="1"/>
  <c r="AK74" i="3"/>
  <c r="AJ76" i="3"/>
  <c r="AK81" i="3"/>
  <c r="AJ82" i="3"/>
  <c r="AJ84" i="3" s="1"/>
  <c r="AI45" i="3"/>
  <c r="AI43" i="3" s="1"/>
  <c r="AI44" i="3"/>
  <c r="AJ42" i="3"/>
  <c r="Q11" i="10"/>
  <c r="P11" i="10"/>
  <c r="O11" i="10"/>
  <c r="N11" i="10"/>
  <c r="M11" i="10"/>
  <c r="L11" i="10"/>
  <c r="K11" i="10"/>
  <c r="J11" i="10"/>
  <c r="I11" i="10"/>
  <c r="H11" i="10"/>
  <c r="G11" i="10"/>
  <c r="F11" i="10"/>
  <c r="S66" i="3"/>
  <c r="S63" i="3"/>
  <c r="S65" i="3" s="1"/>
  <c r="S34" i="3"/>
  <c r="S31" i="3"/>
  <c r="S33" i="3" s="1"/>
  <c r="AJ77" i="3" l="1"/>
  <c r="AJ75" i="3" s="1"/>
  <c r="P9" i="10"/>
  <c r="P15" i="10"/>
  <c r="M9" i="10"/>
  <c r="M15" i="10"/>
  <c r="N9" i="10"/>
  <c r="N15" i="10"/>
  <c r="Q9" i="10"/>
  <c r="Q15" i="10"/>
  <c r="O9" i="10"/>
  <c r="O15" i="10"/>
  <c r="D11" i="10"/>
  <c r="E11" i="10" s="1"/>
  <c r="X49" i="3"/>
  <c r="AF213" i="3"/>
  <c r="AG215" i="3" s="1"/>
  <c r="AG216" i="3" s="1"/>
  <c r="AI124" i="3"/>
  <c r="AF202" i="3"/>
  <c r="AG204" i="3" s="1"/>
  <c r="AG205" i="3" s="1"/>
  <c r="AK37" i="3"/>
  <c r="AJ38" i="3"/>
  <c r="AF180" i="3"/>
  <c r="AG182" i="3" s="1"/>
  <c r="AG183" i="3" s="1"/>
  <c r="AG224" i="3"/>
  <c r="AH226" i="3" s="1"/>
  <c r="AH227" i="3" s="1"/>
  <c r="AF193" i="3"/>
  <c r="AF194" i="3" s="1"/>
  <c r="AF169" i="3"/>
  <c r="AG171" i="3" s="1"/>
  <c r="AG172" i="3" s="1"/>
  <c r="AH215" i="3"/>
  <c r="AH216" i="3" s="1"/>
  <c r="AL221" i="3"/>
  <c r="AL222" i="3" s="1"/>
  <c r="AM220" i="3"/>
  <c r="AJ210" i="3"/>
  <c r="AJ211" i="3" s="1"/>
  <c r="AK209" i="3"/>
  <c r="AJ199" i="3"/>
  <c r="AJ200" i="3" s="1"/>
  <c r="AK198" i="3"/>
  <c r="AJ188" i="3"/>
  <c r="AJ189" i="3" s="1"/>
  <c r="AK187" i="3"/>
  <c r="AJ155" i="3"/>
  <c r="AK154" i="3"/>
  <c r="AJ166" i="3"/>
  <c r="AJ167" i="3" s="1"/>
  <c r="AK165" i="3"/>
  <c r="AJ177" i="3"/>
  <c r="AJ178" i="3" s="1"/>
  <c r="AK176" i="3"/>
  <c r="AK144" i="3"/>
  <c r="AK146" i="3" s="1"/>
  <c r="AL143" i="3"/>
  <c r="AK133" i="3"/>
  <c r="AK135" i="3" s="1"/>
  <c r="AL132" i="3"/>
  <c r="AJ117" i="3"/>
  <c r="AJ115" i="3" s="1"/>
  <c r="AJ116" i="3"/>
  <c r="AK114" i="3"/>
  <c r="AJ122" i="3"/>
  <c r="AK121" i="3"/>
  <c r="AK104" i="3"/>
  <c r="AK106" i="3" s="1"/>
  <c r="AL103" i="3"/>
  <c r="AK93" i="3"/>
  <c r="AK95" i="3" s="1"/>
  <c r="AL92" i="3"/>
  <c r="AK82" i="3"/>
  <c r="AK84" i="3" s="1"/>
  <c r="AL81" i="3"/>
  <c r="AL74" i="3"/>
  <c r="AK76" i="3"/>
  <c r="AJ45" i="3"/>
  <c r="AJ43" i="3" s="1"/>
  <c r="AJ44" i="3"/>
  <c r="AK42" i="3"/>
  <c r="T63" i="3"/>
  <c r="T66" i="3" s="1"/>
  <c r="S64" i="3"/>
  <c r="S32" i="3"/>
  <c r="T31" i="3"/>
  <c r="BC47" i="3" l="1"/>
  <c r="BC60" i="3" s="1"/>
  <c r="X60" i="3"/>
  <c r="AK77" i="3"/>
  <c r="AK75" i="3" s="1"/>
  <c r="X50" i="3"/>
  <c r="Y50" i="3" s="1"/>
  <c r="Z50" i="3" s="1"/>
  <c r="AA50" i="3" s="1"/>
  <c r="AB50" i="3" s="1"/>
  <c r="AC50" i="3" s="1"/>
  <c r="AD50" i="3" s="1"/>
  <c r="AE50" i="3" s="1"/>
  <c r="AF50" i="3" s="1"/>
  <c r="AG50" i="3" s="1"/>
  <c r="AH50" i="3" s="1"/>
  <c r="AI50" i="3" s="1"/>
  <c r="AJ50" i="3" s="1"/>
  <c r="AK50" i="3" s="1"/>
  <c r="AL50" i="3" s="1"/>
  <c r="AM50" i="3" s="1"/>
  <c r="AN50" i="3" s="1"/>
  <c r="AO50" i="3" s="1"/>
  <c r="AP50" i="3" s="1"/>
  <c r="AQ50" i="3" s="1"/>
  <c r="AR50" i="3" s="1"/>
  <c r="AS50" i="3" s="1"/>
  <c r="AT50" i="3" s="1"/>
  <c r="AU50" i="3" s="1"/>
  <c r="AV50" i="3" s="1"/>
  <c r="AW50" i="3" s="1"/>
  <c r="AX50" i="3" s="1"/>
  <c r="AY50" i="3" s="1"/>
  <c r="AZ50" i="3" s="1"/>
  <c r="BA50" i="3" s="1"/>
  <c r="BB50" i="3" s="1"/>
  <c r="AG202" i="3"/>
  <c r="AH204" i="3" s="1"/>
  <c r="AH205" i="3" s="1"/>
  <c r="AG213" i="3"/>
  <c r="AH213" i="3" s="1"/>
  <c r="AI215" i="3" s="1"/>
  <c r="AI216" i="3" s="1"/>
  <c r="AJ124" i="3"/>
  <c r="AL37" i="3"/>
  <c r="AK38" i="3"/>
  <c r="AG180" i="3"/>
  <c r="AH182" i="3" s="1"/>
  <c r="AH183" i="3" s="1"/>
  <c r="AG169" i="3"/>
  <c r="AH171" i="3" s="1"/>
  <c r="AH172" i="3" s="1"/>
  <c r="AH224" i="3"/>
  <c r="AI226" i="3" s="1"/>
  <c r="AI227" i="3" s="1"/>
  <c r="AF191" i="3"/>
  <c r="AG193" i="3" s="1"/>
  <c r="AG194" i="3" s="1"/>
  <c r="AN220" i="3"/>
  <c r="AM221" i="3"/>
  <c r="AM222" i="3" s="1"/>
  <c r="AL198" i="3"/>
  <c r="AK199" i="3"/>
  <c r="AK200" i="3" s="1"/>
  <c r="AL187" i="3"/>
  <c r="AK188" i="3"/>
  <c r="AK189" i="3" s="1"/>
  <c r="AK210" i="3"/>
  <c r="AK211" i="3" s="1"/>
  <c r="AL209" i="3"/>
  <c r="AK155" i="3"/>
  <c r="AL154" i="3"/>
  <c r="AK177" i="3"/>
  <c r="AK178" i="3" s="1"/>
  <c r="AL176" i="3"/>
  <c r="AK166" i="3"/>
  <c r="AK167" i="3" s="1"/>
  <c r="AL165" i="3"/>
  <c r="AL144" i="3"/>
  <c r="AL146" i="3" s="1"/>
  <c r="AM143" i="3"/>
  <c r="AK117" i="3"/>
  <c r="AK115" i="3" s="1"/>
  <c r="AK116" i="3"/>
  <c r="AL114" i="3"/>
  <c r="AL133" i="3"/>
  <c r="AL135" i="3" s="1"/>
  <c r="AM132" i="3"/>
  <c r="AL121" i="3"/>
  <c r="AK122" i="3"/>
  <c r="AM103" i="3"/>
  <c r="AL104" i="3"/>
  <c r="AL106" i="3" s="1"/>
  <c r="AM92" i="3"/>
  <c r="AL93" i="3"/>
  <c r="AM74" i="3"/>
  <c r="AL76" i="3"/>
  <c r="AL77" i="3"/>
  <c r="AL75" i="3" s="1"/>
  <c r="AM81" i="3"/>
  <c r="AL82" i="3"/>
  <c r="AL84" i="3" s="1"/>
  <c r="AL42" i="3"/>
  <c r="AK45" i="3"/>
  <c r="AK43" i="3" s="1"/>
  <c r="AK44" i="3"/>
  <c r="C42" i="10"/>
  <c r="C45" i="10"/>
  <c r="U63" i="3"/>
  <c r="U65" i="3" s="1"/>
  <c r="T65" i="3"/>
  <c r="T64" i="3"/>
  <c r="K68" i="3"/>
  <c r="S39" i="3"/>
  <c r="T34" i="3"/>
  <c r="T32" i="3" s="1"/>
  <c r="T33" i="3"/>
  <c r="U31" i="3"/>
  <c r="D205" i="10"/>
  <c r="D204"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7" i="10"/>
  <c r="D156" i="10"/>
  <c r="D155" i="10"/>
  <c r="D154" i="10"/>
  <c r="D153" i="10"/>
  <c r="D152" i="10"/>
  <c r="D150" i="10"/>
  <c r="D149" i="10"/>
  <c r="D148" i="10"/>
  <c r="D147" i="10"/>
  <c r="D146" i="10"/>
  <c r="D145" i="10"/>
  <c r="D144" i="10"/>
  <c r="D143"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2" i="10"/>
  <c r="D111" i="10"/>
  <c r="D110" i="10"/>
  <c r="D109" i="10"/>
  <c r="D108" i="10"/>
  <c r="D107" i="10"/>
  <c r="D105" i="10"/>
  <c r="D104" i="10"/>
  <c r="D103" i="10"/>
  <c r="D102" i="10"/>
  <c r="D100" i="10"/>
  <c r="D99" i="10"/>
  <c r="D98" i="10"/>
  <c r="D97" i="10"/>
  <c r="D96" i="10"/>
  <c r="D95"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4" i="10"/>
  <c r="D53" i="10"/>
  <c r="D52" i="10"/>
  <c r="D51" i="10"/>
  <c r="D50" i="10"/>
  <c r="D46" i="10"/>
  <c r="D42" i="10"/>
  <c r="AH202" i="3" l="1"/>
  <c r="AI204" i="3" s="1"/>
  <c r="AI205" i="3" s="1"/>
  <c r="AK124" i="3"/>
  <c r="AL95" i="3"/>
  <c r="AM37" i="3"/>
  <c r="AL38" i="3"/>
  <c r="AH180" i="3"/>
  <c r="AI182" i="3" s="1"/>
  <c r="AI183" i="3" s="1"/>
  <c r="AH169" i="3"/>
  <c r="AI171" i="3" s="1"/>
  <c r="AI172" i="3" s="1"/>
  <c r="AI224" i="3"/>
  <c r="AJ226" i="3" s="1"/>
  <c r="AJ227" i="3" s="1"/>
  <c r="AI213" i="3"/>
  <c r="AJ215" i="3"/>
  <c r="AJ216" i="3" s="1"/>
  <c r="AG191" i="3"/>
  <c r="AH193" i="3" s="1"/>
  <c r="AH194" i="3" s="1"/>
  <c r="AO220" i="3"/>
  <c r="AN221" i="3"/>
  <c r="AN222" i="3" s="1"/>
  <c r="AM198" i="3"/>
  <c r="AL199" i="3"/>
  <c r="AL200" i="3" s="1"/>
  <c r="AM209" i="3"/>
  <c r="AL210" i="3"/>
  <c r="AL211" i="3" s="1"/>
  <c r="AM187" i="3"/>
  <c r="AL188" i="3"/>
  <c r="AL189" i="3" s="1"/>
  <c r="AK215" i="3"/>
  <c r="AK216" i="3" s="1"/>
  <c r="AM154" i="3"/>
  <c r="AL155" i="3"/>
  <c r="AL177" i="3"/>
  <c r="AL178" i="3" s="1"/>
  <c r="AM176" i="3"/>
  <c r="AL166" i="3"/>
  <c r="AL167" i="3" s="1"/>
  <c r="AM165" i="3"/>
  <c r="AN132" i="3"/>
  <c r="AM133" i="3"/>
  <c r="AM135" i="3" s="1"/>
  <c r="AL116" i="3"/>
  <c r="AM114" i="3"/>
  <c r="AL117" i="3"/>
  <c r="AL115" i="3" s="1"/>
  <c r="AM121" i="3"/>
  <c r="AL122" i="3"/>
  <c r="AN143" i="3"/>
  <c r="AM144" i="3"/>
  <c r="AM146" i="3" s="1"/>
  <c r="AN103" i="3"/>
  <c r="AM104" i="3"/>
  <c r="AM106" i="3" s="1"/>
  <c r="AM93" i="3"/>
  <c r="AN92" i="3"/>
  <c r="AM76" i="3"/>
  <c r="AM77" i="3"/>
  <c r="AM75" i="3" s="1"/>
  <c r="AN74" i="3"/>
  <c r="AM82" i="3"/>
  <c r="AM84" i="3" s="1"/>
  <c r="AN81" i="3"/>
  <c r="AM42" i="3"/>
  <c r="AL45" i="3"/>
  <c r="AL43" i="3" s="1"/>
  <c r="AL44" i="3"/>
  <c r="U66" i="3"/>
  <c r="U64" i="3" s="1"/>
  <c r="V63" i="3"/>
  <c r="U34" i="3"/>
  <c r="U32" i="3" s="1"/>
  <c r="U33" i="3"/>
  <c r="V31" i="3"/>
  <c r="AI202" i="3" l="1"/>
  <c r="AJ204" i="3" s="1"/>
  <c r="AJ205" i="3" s="1"/>
  <c r="AL124" i="3"/>
  <c r="AJ213" i="3"/>
  <c r="AK213" i="3" s="1"/>
  <c r="AM95" i="3"/>
  <c r="AN37" i="3"/>
  <c r="AM38" i="3"/>
  <c r="AI180" i="3"/>
  <c r="AJ182" i="3" s="1"/>
  <c r="AJ183" i="3" s="1"/>
  <c r="AI169" i="3"/>
  <c r="AJ171" i="3" s="1"/>
  <c r="AJ172" i="3" s="1"/>
  <c r="AJ224" i="3"/>
  <c r="AK226" i="3" s="1"/>
  <c r="AK227" i="3" s="1"/>
  <c r="AH191" i="3"/>
  <c r="AI193" i="3" s="1"/>
  <c r="AI194" i="3" s="1"/>
  <c r="AP220" i="3"/>
  <c r="AO221" i="3"/>
  <c r="AO222" i="3" s="1"/>
  <c r="AN187" i="3"/>
  <c r="AM188" i="3"/>
  <c r="AM189" i="3" s="1"/>
  <c r="AN209" i="3"/>
  <c r="AM210" i="3"/>
  <c r="AM211" i="3" s="1"/>
  <c r="AN198" i="3"/>
  <c r="AM199" i="3"/>
  <c r="AM200" i="3" s="1"/>
  <c r="AN165" i="3"/>
  <c r="AM166" i="3"/>
  <c r="AM167" i="3" s="1"/>
  <c r="AM155" i="3"/>
  <c r="AN154" i="3"/>
  <c r="AN176" i="3"/>
  <c r="AM177" i="3"/>
  <c r="AM178" i="3" s="1"/>
  <c r="AN114" i="3"/>
  <c r="AM117" i="3"/>
  <c r="AM115" i="3" s="1"/>
  <c r="AM116" i="3"/>
  <c r="AN121" i="3"/>
  <c r="AM122" i="3"/>
  <c r="AO143" i="3"/>
  <c r="AN144" i="3"/>
  <c r="AN146" i="3" s="1"/>
  <c r="AO132" i="3"/>
  <c r="AN133" i="3"/>
  <c r="AN135" i="3" s="1"/>
  <c r="AN104" i="3"/>
  <c r="AN106" i="3" s="1"/>
  <c r="AO103" i="3"/>
  <c r="AO92" i="3"/>
  <c r="AN93" i="3"/>
  <c r="AO81" i="3"/>
  <c r="AN82" i="3"/>
  <c r="AN84" i="3" s="1"/>
  <c r="AN76" i="3"/>
  <c r="AN77" i="3"/>
  <c r="AN75" i="3" s="1"/>
  <c r="AO74" i="3"/>
  <c r="AN42" i="3"/>
  <c r="AM45" i="3"/>
  <c r="AM43" i="3" s="1"/>
  <c r="AM44" i="3"/>
  <c r="V66" i="3"/>
  <c r="V64" i="3" s="1"/>
  <c r="V65" i="3"/>
  <c r="W63" i="3"/>
  <c r="T39" i="3"/>
  <c r="V34" i="3"/>
  <c r="V32" i="3" s="1"/>
  <c r="V33" i="3"/>
  <c r="W31" i="3"/>
  <c r="AJ202" i="3" l="1"/>
  <c r="AK204" i="3" s="1"/>
  <c r="AK205" i="3" s="1"/>
  <c r="AM124" i="3"/>
  <c r="AN95" i="3"/>
  <c r="AO37" i="3"/>
  <c r="AN38" i="3"/>
  <c r="AJ180" i="3"/>
  <c r="AK182" i="3" s="1"/>
  <c r="AK183" i="3" s="1"/>
  <c r="AJ169" i="3"/>
  <c r="AK171" i="3" s="1"/>
  <c r="AK172" i="3" s="1"/>
  <c r="AK224" i="3"/>
  <c r="AL226" i="3" s="1"/>
  <c r="AL227" i="3" s="1"/>
  <c r="AL215" i="3"/>
  <c r="AL216" i="3" s="1"/>
  <c r="AI191" i="3"/>
  <c r="AJ193" i="3" s="1"/>
  <c r="AJ194" i="3" s="1"/>
  <c r="AQ220" i="3"/>
  <c r="AP221" i="3"/>
  <c r="AP222" i="3" s="1"/>
  <c r="AL204" i="3"/>
  <c r="AL205" i="3" s="1"/>
  <c r="AO187" i="3"/>
  <c r="AN188" i="3"/>
  <c r="AN189" i="3" s="1"/>
  <c r="AN199" i="3"/>
  <c r="AN200" i="3" s="1"/>
  <c r="AO198" i="3"/>
  <c r="AO209" i="3"/>
  <c r="AN210" i="3"/>
  <c r="AN211" i="3" s="1"/>
  <c r="AN155" i="3"/>
  <c r="AO154" i="3"/>
  <c r="AO165" i="3"/>
  <c r="AN166" i="3"/>
  <c r="AN167" i="3" s="1"/>
  <c r="AO176" i="3"/>
  <c r="AN177" i="3"/>
  <c r="AN178" i="3" s="1"/>
  <c r="AN122" i="3"/>
  <c r="AO121" i="3"/>
  <c r="AN116" i="3"/>
  <c r="AO114" i="3"/>
  <c r="AN117" i="3"/>
  <c r="AN115" i="3" s="1"/>
  <c r="AP132" i="3"/>
  <c r="AO133" i="3"/>
  <c r="AO135" i="3" s="1"/>
  <c r="AP143" i="3"/>
  <c r="AO144" i="3"/>
  <c r="AO146" i="3" s="1"/>
  <c r="AO104" i="3"/>
  <c r="AO106" i="3" s="1"/>
  <c r="AP103" i="3"/>
  <c r="AP92" i="3"/>
  <c r="AO93" i="3"/>
  <c r="AO82" i="3"/>
  <c r="AO84" i="3" s="1"/>
  <c r="AP81" i="3"/>
  <c r="AO77" i="3"/>
  <c r="AO75" i="3" s="1"/>
  <c r="AP74" i="3"/>
  <c r="AO76" i="3"/>
  <c r="AO42" i="3"/>
  <c r="AN45" i="3"/>
  <c r="AN43" i="3" s="1"/>
  <c r="AN44" i="3"/>
  <c r="W66" i="3"/>
  <c r="W64" i="3" s="1"/>
  <c r="X63" i="3"/>
  <c r="W65" i="3"/>
  <c r="U39" i="3"/>
  <c r="W34" i="3"/>
  <c r="W32" i="3" s="1"/>
  <c r="W33" i="3"/>
  <c r="X31" i="3"/>
  <c r="F189" i="4"/>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AK202" i="3" l="1"/>
  <c r="AL202" i="3" s="1"/>
  <c r="AM204" i="3" s="1"/>
  <c r="AM205" i="3" s="1"/>
  <c r="AL213" i="3"/>
  <c r="AM215" i="3" s="1"/>
  <c r="AM216" i="3" s="1"/>
  <c r="AN124" i="3"/>
  <c r="AO95" i="3"/>
  <c r="AP37" i="3"/>
  <c r="AO38" i="3"/>
  <c r="AK169" i="3"/>
  <c r="AL171" i="3" s="1"/>
  <c r="AL172" i="3" s="1"/>
  <c r="AK180" i="3"/>
  <c r="AL182" i="3" s="1"/>
  <c r="AL183" i="3" s="1"/>
  <c r="AL224" i="3"/>
  <c r="AM226" i="3" s="1"/>
  <c r="AM227" i="3" s="1"/>
  <c r="AJ191" i="3"/>
  <c r="AK193" i="3" s="1"/>
  <c r="AK194" i="3" s="1"/>
  <c r="AR220" i="3"/>
  <c r="AQ221" i="3"/>
  <c r="AQ222" i="3" s="1"/>
  <c r="AO188" i="3"/>
  <c r="AO189" i="3" s="1"/>
  <c r="AP187" i="3"/>
  <c r="AN215" i="3"/>
  <c r="AN216" i="3" s="1"/>
  <c r="AP198" i="3"/>
  <c r="AO199" i="3"/>
  <c r="AO200" i="3" s="1"/>
  <c r="AO210" i="3"/>
  <c r="AO211" i="3" s="1"/>
  <c r="AP209" i="3"/>
  <c r="AP176" i="3"/>
  <c r="AO177" i="3"/>
  <c r="AO178" i="3" s="1"/>
  <c r="AP165" i="3"/>
  <c r="AO166" i="3"/>
  <c r="AO167" i="3" s="1"/>
  <c r="AO155" i="3"/>
  <c r="AP154" i="3"/>
  <c r="AP114" i="3"/>
  <c r="AO117" i="3"/>
  <c r="AO115" i="3" s="1"/>
  <c r="AO116" i="3"/>
  <c r="AP144" i="3"/>
  <c r="AP146" i="3" s="1"/>
  <c r="AQ146" i="3" s="1"/>
  <c r="AR146" i="3" s="1"/>
  <c r="AS146" i="3" s="1"/>
  <c r="AT146" i="3" s="1"/>
  <c r="AU146" i="3" s="1"/>
  <c r="AV146" i="3" s="1"/>
  <c r="AW146" i="3" s="1"/>
  <c r="AX146" i="3" s="1"/>
  <c r="AY146" i="3" s="1"/>
  <c r="AZ146" i="3" s="1"/>
  <c r="BA146" i="3" s="1"/>
  <c r="BB146" i="3" s="1"/>
  <c r="AQ143" i="3"/>
  <c r="AQ132" i="3"/>
  <c r="AP133" i="3"/>
  <c r="AP135" i="3" s="1"/>
  <c r="AQ135" i="3" s="1"/>
  <c r="AR135" i="3" s="1"/>
  <c r="AS135" i="3" s="1"/>
  <c r="AT135" i="3" s="1"/>
  <c r="AU135" i="3" s="1"/>
  <c r="AV135" i="3" s="1"/>
  <c r="AW135" i="3" s="1"/>
  <c r="AX135" i="3" s="1"/>
  <c r="AY135" i="3" s="1"/>
  <c r="AZ135" i="3" s="1"/>
  <c r="BA135" i="3" s="1"/>
  <c r="BB135" i="3" s="1"/>
  <c r="AP121" i="3"/>
  <c r="AO122" i="3"/>
  <c r="AQ103" i="3"/>
  <c r="AP104" i="3"/>
  <c r="AP106" i="3" s="1"/>
  <c r="AQ106" i="3" s="1"/>
  <c r="AR106" i="3" s="1"/>
  <c r="AS106" i="3" s="1"/>
  <c r="AT106" i="3" s="1"/>
  <c r="AU106" i="3" s="1"/>
  <c r="AV106" i="3" s="1"/>
  <c r="AW106" i="3" s="1"/>
  <c r="AX106" i="3" s="1"/>
  <c r="AY106" i="3" s="1"/>
  <c r="AZ106" i="3" s="1"/>
  <c r="BA106" i="3" s="1"/>
  <c r="BB106" i="3" s="1"/>
  <c r="AP93" i="3"/>
  <c r="AQ92" i="3"/>
  <c r="AQ81" i="3"/>
  <c r="AP82" i="3"/>
  <c r="AP84" i="3" s="1"/>
  <c r="AQ84" i="3" s="1"/>
  <c r="AR84" i="3" s="1"/>
  <c r="AS84" i="3" s="1"/>
  <c r="AT84" i="3" s="1"/>
  <c r="AU84" i="3" s="1"/>
  <c r="AV84" i="3" s="1"/>
  <c r="AW84" i="3" s="1"/>
  <c r="AX84" i="3" s="1"/>
  <c r="AY84" i="3" s="1"/>
  <c r="AZ84" i="3" s="1"/>
  <c r="BA84" i="3" s="1"/>
  <c r="BB84" i="3" s="1"/>
  <c r="AQ74" i="3"/>
  <c r="AP77" i="3"/>
  <c r="AP75" i="3" s="1"/>
  <c r="AP76" i="3"/>
  <c r="AP42" i="3"/>
  <c r="AO45" i="3"/>
  <c r="AO43" i="3" s="1"/>
  <c r="AO44" i="3"/>
  <c r="X66" i="3"/>
  <c r="X64" i="3" s="1"/>
  <c r="Y63" i="3"/>
  <c r="Z63" i="3" s="1"/>
  <c r="X65" i="3"/>
  <c r="V39" i="3"/>
  <c r="X34" i="3"/>
  <c r="X32" i="3" s="1"/>
  <c r="X33" i="3"/>
  <c r="Y31" i="3"/>
  <c r="H102" i="4"/>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H53" i="3" s="1"/>
  <c r="J53"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AM213" i="3" l="1"/>
  <c r="AN213" i="3" s="1"/>
  <c r="AK58" i="3"/>
  <c r="W58" i="3"/>
  <c r="Y58" i="3"/>
  <c r="AQ58" i="3"/>
  <c r="AN58" i="3"/>
  <c r="BB58" i="3"/>
  <c r="AS58" i="3"/>
  <c r="AE58" i="3"/>
  <c r="AG58" i="3"/>
  <c r="AY58" i="3"/>
  <c r="AU58" i="3"/>
  <c r="AW58" i="3"/>
  <c r="AB58" i="3"/>
  <c r="X58" i="3"/>
  <c r="AZ58" i="3"/>
  <c r="AT58" i="3"/>
  <c r="AX58" i="3"/>
  <c r="AC58" i="3"/>
  <c r="AV58" i="3"/>
  <c r="BA58" i="3"/>
  <c r="AM58" i="3"/>
  <c r="AO58" i="3"/>
  <c r="S58" i="3"/>
  <c r="V58" i="3"/>
  <c r="AD58" i="3"/>
  <c r="Z58" i="3"/>
  <c r="AR58" i="3"/>
  <c r="AL58" i="3"/>
  <c r="AF58" i="3"/>
  <c r="AP58" i="3"/>
  <c r="AA58" i="3"/>
  <c r="T58" i="3"/>
  <c r="U58" i="3"/>
  <c r="AH58" i="3"/>
  <c r="AI58" i="3"/>
  <c r="AJ58" i="3"/>
  <c r="AO124" i="3"/>
  <c r="AP95" i="3"/>
  <c r="AQ95" i="3" s="1"/>
  <c r="AR95" i="3" s="1"/>
  <c r="AS95" i="3" s="1"/>
  <c r="AT95" i="3" s="1"/>
  <c r="AU95" i="3" s="1"/>
  <c r="AV95" i="3" s="1"/>
  <c r="AW95" i="3" s="1"/>
  <c r="AX95" i="3" s="1"/>
  <c r="AY95" i="3" s="1"/>
  <c r="AZ95" i="3" s="1"/>
  <c r="BA95" i="3" s="1"/>
  <c r="BB95" i="3" s="1"/>
  <c r="AQ37" i="3"/>
  <c r="AR37" i="3" s="1"/>
  <c r="AS37" i="3" s="1"/>
  <c r="AT37" i="3" s="1"/>
  <c r="AU37" i="3" s="1"/>
  <c r="AV37" i="3" s="1"/>
  <c r="AW37" i="3" s="1"/>
  <c r="AX37" i="3" s="1"/>
  <c r="AY37" i="3" s="1"/>
  <c r="AZ37" i="3" s="1"/>
  <c r="BA37" i="3" s="1"/>
  <c r="BB37" i="3" s="1"/>
  <c r="AP38" i="3"/>
  <c r="BC33" i="3" s="1"/>
  <c r="AL169" i="3"/>
  <c r="AM171" i="3" s="1"/>
  <c r="AM172" i="3" s="1"/>
  <c r="AL180" i="3"/>
  <c r="AM182" i="3" s="1"/>
  <c r="AM183" i="3" s="1"/>
  <c r="AM224" i="3"/>
  <c r="AN226" i="3" s="1"/>
  <c r="AN227" i="3" s="1"/>
  <c r="AK191" i="3"/>
  <c r="AL193" i="3" s="1"/>
  <c r="AL194" i="3" s="1"/>
  <c r="AS220" i="3"/>
  <c r="AR221" i="3"/>
  <c r="AR222" i="3" s="1"/>
  <c r="AP210" i="3"/>
  <c r="AP211" i="3" s="1"/>
  <c r="AQ209" i="3"/>
  <c r="AP188" i="3"/>
  <c r="AP189" i="3" s="1"/>
  <c r="AQ187" i="3"/>
  <c r="AQ198" i="3"/>
  <c r="AP199" i="3"/>
  <c r="AP200" i="3" s="1"/>
  <c r="AM202" i="3"/>
  <c r="AN204" i="3" s="1"/>
  <c r="AN205" i="3" s="1"/>
  <c r="AP177" i="3"/>
  <c r="AP178" i="3" s="1"/>
  <c r="AQ176" i="3"/>
  <c r="AP166" i="3"/>
  <c r="AP167" i="3" s="1"/>
  <c r="AQ165" i="3"/>
  <c r="AP155" i="3"/>
  <c r="AQ154" i="3"/>
  <c r="AQ144" i="3"/>
  <c r="AR143" i="3"/>
  <c r="AR132" i="3"/>
  <c r="AQ133" i="3"/>
  <c r="AP122" i="3"/>
  <c r="AQ121" i="3"/>
  <c r="AP117" i="3"/>
  <c r="AP115" i="3" s="1"/>
  <c r="AP116" i="3"/>
  <c r="AQ114" i="3"/>
  <c r="AR103" i="3"/>
  <c r="AQ104" i="3"/>
  <c r="AQ93" i="3"/>
  <c r="AR92" i="3"/>
  <c r="AQ77" i="3"/>
  <c r="AQ75" i="3" s="1"/>
  <c r="AQ76" i="3"/>
  <c r="AR74" i="3"/>
  <c r="AR81" i="3"/>
  <c r="AQ82" i="3"/>
  <c r="AQ42" i="3"/>
  <c r="AP45" i="3"/>
  <c r="AP43" i="3" s="1"/>
  <c r="AP44" i="3"/>
  <c r="H47" i="3"/>
  <c r="J47" i="3" s="1"/>
  <c r="Y65" i="3"/>
  <c r="Y66" i="3"/>
  <c r="Y64" i="3" s="1"/>
  <c r="W39" i="3"/>
  <c r="AA63" i="3"/>
  <c r="Z65" i="3"/>
  <c r="Y34" i="3"/>
  <c r="Y32" i="3" s="1"/>
  <c r="Y33" i="3"/>
  <c r="Z31" i="3"/>
  <c r="P53" i="3" l="1"/>
  <c r="Q53" i="3" s="1"/>
  <c r="L53" i="3"/>
  <c r="C101" i="10" s="1"/>
  <c r="AM180" i="3"/>
  <c r="AN182" i="3" s="1"/>
  <c r="AN183" i="3" s="1"/>
  <c r="S59" i="3"/>
  <c r="T59" i="3" s="1"/>
  <c r="U59" i="3" s="1"/>
  <c r="V59" i="3" s="1"/>
  <c r="W59" i="3" s="1"/>
  <c r="X59" i="3" s="1"/>
  <c r="Y59" i="3" s="1"/>
  <c r="Z59" i="3" s="1"/>
  <c r="AA59" i="3" s="1"/>
  <c r="AB59" i="3" s="1"/>
  <c r="AC59" i="3" s="1"/>
  <c r="AD59" i="3" s="1"/>
  <c r="AE59" i="3" s="1"/>
  <c r="AF59" i="3" s="1"/>
  <c r="AG59" i="3" s="1"/>
  <c r="AH59" i="3" s="1"/>
  <c r="AI59" i="3" s="1"/>
  <c r="AJ59" i="3" s="1"/>
  <c r="AK59" i="3" s="1"/>
  <c r="AL59" i="3" s="1"/>
  <c r="AM59" i="3" s="1"/>
  <c r="AN59" i="3" s="1"/>
  <c r="AO59" i="3" s="1"/>
  <c r="AP59" i="3" s="1"/>
  <c r="AQ59" i="3" s="1"/>
  <c r="AR59" i="3" s="1"/>
  <c r="AS59" i="3" s="1"/>
  <c r="AT59" i="3" s="1"/>
  <c r="AU59" i="3" s="1"/>
  <c r="AV59" i="3" s="1"/>
  <c r="AW59" i="3" s="1"/>
  <c r="AX59" i="3" s="1"/>
  <c r="AY59" i="3" s="1"/>
  <c r="AZ59" i="3" s="1"/>
  <c r="BA59" i="3" s="1"/>
  <c r="BB59" i="3" s="1"/>
  <c r="BD53" i="3"/>
  <c r="AP124" i="3"/>
  <c r="AQ124" i="3" s="1"/>
  <c r="AR124" i="3" s="1"/>
  <c r="AS124" i="3" s="1"/>
  <c r="AT124" i="3" s="1"/>
  <c r="AU124" i="3" s="1"/>
  <c r="AV124" i="3" s="1"/>
  <c r="AW124" i="3" s="1"/>
  <c r="AX124" i="3" s="1"/>
  <c r="AY124" i="3" s="1"/>
  <c r="AZ124" i="3" s="1"/>
  <c r="BA124" i="3" s="1"/>
  <c r="BB124" i="3" s="1"/>
  <c r="AM169" i="3"/>
  <c r="AN171" i="3" s="1"/>
  <c r="AN172" i="3" s="1"/>
  <c r="AN224" i="3"/>
  <c r="AO226" i="3" s="1"/>
  <c r="AO227" i="3" s="1"/>
  <c r="AO215" i="3"/>
  <c r="AO216" i="3" s="1"/>
  <c r="AL191" i="3"/>
  <c r="AM193" i="3" s="1"/>
  <c r="AM194" i="3" s="1"/>
  <c r="AO182" i="3"/>
  <c r="AO183" i="3" s="1"/>
  <c r="AS221" i="3"/>
  <c r="AS222" i="3" s="1"/>
  <c r="AT220" i="3"/>
  <c r="AQ210" i="3"/>
  <c r="AQ211" i="3" s="1"/>
  <c r="AR209" i="3"/>
  <c r="AN202" i="3"/>
  <c r="AO204" i="3" s="1"/>
  <c r="AO205" i="3" s="1"/>
  <c r="AP215" i="3"/>
  <c r="AP216" i="3" s="1"/>
  <c r="AQ199" i="3"/>
  <c r="AQ200" i="3" s="1"/>
  <c r="AR198" i="3"/>
  <c r="AQ188" i="3"/>
  <c r="AQ189" i="3" s="1"/>
  <c r="AR187" i="3"/>
  <c r="AQ166" i="3"/>
  <c r="AQ167" i="3" s="1"/>
  <c r="AR165" i="3"/>
  <c r="AQ177" i="3"/>
  <c r="AQ178" i="3" s="1"/>
  <c r="AR176" i="3"/>
  <c r="AQ155" i="3"/>
  <c r="AR154" i="3"/>
  <c r="AQ117" i="3"/>
  <c r="AQ115" i="3" s="1"/>
  <c r="AQ116" i="3"/>
  <c r="AR114" i="3"/>
  <c r="AR144" i="3"/>
  <c r="AS143" i="3"/>
  <c r="AQ122" i="3"/>
  <c r="AR121" i="3"/>
  <c r="AR133" i="3"/>
  <c r="AS132" i="3"/>
  <c r="AS103" i="3"/>
  <c r="AR104" i="3"/>
  <c r="AS92" i="3"/>
  <c r="AR93" i="3"/>
  <c r="AR77" i="3"/>
  <c r="AR75" i="3" s="1"/>
  <c r="AS74" i="3"/>
  <c r="AR76" i="3"/>
  <c r="AR82" i="3"/>
  <c r="AS81" i="3"/>
  <c r="D142" i="10"/>
  <c r="T51" i="3"/>
  <c r="AB51" i="3"/>
  <c r="AJ51" i="3"/>
  <c r="AR51" i="3"/>
  <c r="AZ51" i="3"/>
  <c r="U51" i="3"/>
  <c r="AC51" i="3"/>
  <c r="AK51" i="3"/>
  <c r="AS51" i="3"/>
  <c r="BA51" i="3"/>
  <c r="V51" i="3"/>
  <c r="AD51" i="3"/>
  <c r="AL51" i="3"/>
  <c r="AT51" i="3"/>
  <c r="BB51" i="3"/>
  <c r="W51" i="3"/>
  <c r="AE51" i="3"/>
  <c r="AM51" i="3"/>
  <c r="AU51" i="3"/>
  <c r="X51" i="3"/>
  <c r="AF51" i="3"/>
  <c r="AN51" i="3"/>
  <c r="AV51" i="3"/>
  <c r="Y51" i="3"/>
  <c r="AG51" i="3"/>
  <c r="AO51" i="3"/>
  <c r="AW51" i="3"/>
  <c r="Z51" i="3"/>
  <c r="AH51" i="3"/>
  <c r="AP51" i="3"/>
  <c r="AX51" i="3"/>
  <c r="AA51" i="3"/>
  <c r="AI51" i="3"/>
  <c r="AQ51" i="3"/>
  <c r="AY51" i="3"/>
  <c r="S51" i="3"/>
  <c r="D203" i="10"/>
  <c r="D206" i="10"/>
  <c r="AQ45" i="3"/>
  <c r="AQ43" i="3" s="1"/>
  <c r="AQ44" i="3"/>
  <c r="AR42" i="3"/>
  <c r="Z66" i="3"/>
  <c r="Z64" i="3" s="1"/>
  <c r="C44" i="10"/>
  <c r="X39" i="3"/>
  <c r="AA65" i="3"/>
  <c r="AB63" i="3"/>
  <c r="Z34" i="3"/>
  <c r="Z32" i="3" s="1"/>
  <c r="Z33" i="3"/>
  <c r="AA31" i="3"/>
  <c r="D101" i="10"/>
  <c r="D158" i="10"/>
  <c r="C77" i="10" l="1"/>
  <c r="C72" i="10"/>
  <c r="AN180" i="3"/>
  <c r="AO180" i="3" s="1"/>
  <c r="BD47" i="3"/>
  <c r="BD60" i="3" s="1"/>
  <c r="BR58" i="3"/>
  <c r="BJ58" i="3"/>
  <c r="BL58" i="3"/>
  <c r="BQ58" i="3"/>
  <c r="BI58" i="3"/>
  <c r="BP58" i="3"/>
  <c r="BH58" i="3"/>
  <c r="BO58" i="3"/>
  <c r="BS58" i="3"/>
  <c r="BN58" i="3"/>
  <c r="BM58" i="3"/>
  <c r="BK58" i="3"/>
  <c r="J60" i="3"/>
  <c r="P46" i="3"/>
  <c r="C91" i="10"/>
  <c r="AO213" i="3"/>
  <c r="AP213" i="3" s="1"/>
  <c r="AN169" i="3"/>
  <c r="AO171" i="3" s="1"/>
  <c r="AO172" i="3" s="1"/>
  <c r="AO224" i="3"/>
  <c r="AP226" i="3" s="1"/>
  <c r="AP227" i="3" s="1"/>
  <c r="AM191" i="3"/>
  <c r="AN193" i="3" s="1"/>
  <c r="AN194" i="3" s="1"/>
  <c r="AP182" i="3"/>
  <c r="AP183" i="3" s="1"/>
  <c r="AT221" i="3"/>
  <c r="AT222" i="3" s="1"/>
  <c r="AU220" i="3"/>
  <c r="AR188" i="3"/>
  <c r="AR189" i="3" s="1"/>
  <c r="AS187" i="3"/>
  <c r="AR210" i="3"/>
  <c r="AR211" i="3" s="1"/>
  <c r="AS209" i="3"/>
  <c r="AO202" i="3"/>
  <c r="AP204" i="3" s="1"/>
  <c r="AP205" i="3" s="1"/>
  <c r="AR199" i="3"/>
  <c r="AR200" i="3" s="1"/>
  <c r="AS198" i="3"/>
  <c r="AR177" i="3"/>
  <c r="AR178" i="3" s="1"/>
  <c r="AS176" i="3"/>
  <c r="AR155" i="3"/>
  <c r="AS154" i="3"/>
  <c r="AR166" i="3"/>
  <c r="AR167" i="3" s="1"/>
  <c r="AS165" i="3"/>
  <c r="AR117" i="3"/>
  <c r="AR115" i="3" s="1"/>
  <c r="AR116" i="3"/>
  <c r="AS114" i="3"/>
  <c r="AR122" i="3"/>
  <c r="AS121" i="3"/>
  <c r="AS144" i="3"/>
  <c r="AT143" i="3"/>
  <c r="AS133" i="3"/>
  <c r="AT132" i="3"/>
  <c r="AT103" i="3"/>
  <c r="AS104" i="3"/>
  <c r="AT92" i="3"/>
  <c r="AS93" i="3"/>
  <c r="AS77" i="3"/>
  <c r="AS75" i="3" s="1"/>
  <c r="AT74" i="3"/>
  <c r="AS76" i="3"/>
  <c r="AS82" i="3"/>
  <c r="AT81" i="3"/>
  <c r="S52" i="3"/>
  <c r="T52" i="3" s="1"/>
  <c r="U52" i="3" s="1"/>
  <c r="V52" i="3" s="1"/>
  <c r="W52" i="3" s="1"/>
  <c r="X52" i="3" s="1"/>
  <c r="Y52" i="3" s="1"/>
  <c r="Z52" i="3" s="1"/>
  <c r="AA52" i="3" s="1"/>
  <c r="AB52" i="3" s="1"/>
  <c r="AC52" i="3" s="1"/>
  <c r="AD52" i="3" s="1"/>
  <c r="AE52" i="3" s="1"/>
  <c r="AF52" i="3" s="1"/>
  <c r="AG52" i="3" s="1"/>
  <c r="AH52" i="3" s="1"/>
  <c r="AI52" i="3" s="1"/>
  <c r="AJ52" i="3" s="1"/>
  <c r="AK52" i="3" s="1"/>
  <c r="AL52" i="3" s="1"/>
  <c r="AM52" i="3" s="1"/>
  <c r="AN52" i="3" s="1"/>
  <c r="AO52" i="3" s="1"/>
  <c r="AP52" i="3" s="1"/>
  <c r="AQ52" i="3" s="1"/>
  <c r="AR52" i="3" s="1"/>
  <c r="AS52" i="3" s="1"/>
  <c r="AT52" i="3" s="1"/>
  <c r="AU52" i="3" s="1"/>
  <c r="AV52" i="3" s="1"/>
  <c r="AW52" i="3" s="1"/>
  <c r="AX52" i="3" s="1"/>
  <c r="AY52" i="3" s="1"/>
  <c r="AZ52" i="3" s="1"/>
  <c r="BA52" i="3" s="1"/>
  <c r="BB52" i="3" s="1"/>
  <c r="K47" i="3"/>
  <c r="L47" i="3"/>
  <c r="AR45" i="3"/>
  <c r="AR43" i="3" s="1"/>
  <c r="AR44" i="3"/>
  <c r="AS42" i="3"/>
  <c r="AA66" i="3"/>
  <c r="AA64" i="3" s="1"/>
  <c r="Y39" i="3"/>
  <c r="AB65" i="3"/>
  <c r="AC63" i="3"/>
  <c r="AA34" i="3"/>
  <c r="AA32" i="3" s="1"/>
  <c r="AA33" i="3"/>
  <c r="AB31" i="3"/>
  <c r="C96" i="10" l="1"/>
  <c r="C112" i="10"/>
  <c r="C106" i="10"/>
  <c r="C54" i="10"/>
  <c r="C47" i="10"/>
  <c r="C49" i="10"/>
  <c r="L60" i="3"/>
  <c r="M7" i="3"/>
  <c r="C21" i="10" s="1"/>
  <c r="Q46" i="3"/>
  <c r="BQ51" i="3" s="1"/>
  <c r="BQ60" i="3" s="1"/>
  <c r="O10" i="10" s="1"/>
  <c r="AP180" i="3"/>
  <c r="AQ182" i="3" s="1"/>
  <c r="AQ183" i="3" s="1"/>
  <c r="AO169" i="3"/>
  <c r="AP171" i="3" s="1"/>
  <c r="AP172" i="3" s="1"/>
  <c r="AP224" i="3"/>
  <c r="AQ215" i="3"/>
  <c r="AQ216" i="3" s="1"/>
  <c r="AN191" i="3"/>
  <c r="AO193" i="3" s="1"/>
  <c r="AO194" i="3" s="1"/>
  <c r="AU221" i="3"/>
  <c r="AU222" i="3" s="1"/>
  <c r="AV220" i="3"/>
  <c r="AP202" i="3"/>
  <c r="AS210" i="3"/>
  <c r="AS211" i="3" s="1"/>
  <c r="AT209" i="3"/>
  <c r="AS188" i="3"/>
  <c r="AS189" i="3" s="1"/>
  <c r="AT187" i="3"/>
  <c r="AS199" i="3"/>
  <c r="AS200" i="3" s="1"/>
  <c r="AT198" i="3"/>
  <c r="AS166" i="3"/>
  <c r="AS167" i="3" s="1"/>
  <c r="AT165" i="3"/>
  <c r="AS155" i="3"/>
  <c r="AT154" i="3"/>
  <c r="AS177" i="3"/>
  <c r="AS178" i="3" s="1"/>
  <c r="AT176" i="3"/>
  <c r="AT114" i="3"/>
  <c r="AS116" i="3"/>
  <c r="AS117" i="3"/>
  <c r="AS115" i="3" s="1"/>
  <c r="AT121" i="3"/>
  <c r="AS122" i="3"/>
  <c r="AT133" i="3"/>
  <c r="AU132" i="3"/>
  <c r="AT144" i="3"/>
  <c r="AU143" i="3"/>
  <c r="AU103" i="3"/>
  <c r="AT104" i="3"/>
  <c r="AU92" i="3"/>
  <c r="AT93" i="3"/>
  <c r="AU81" i="3"/>
  <c r="AT82" i="3"/>
  <c r="AU74" i="3"/>
  <c r="AT76" i="3"/>
  <c r="AT77" i="3"/>
  <c r="AT75" i="3" s="1"/>
  <c r="AT42" i="3"/>
  <c r="AS45" i="3"/>
  <c r="AS43" i="3" s="1"/>
  <c r="AS44" i="3"/>
  <c r="AB66" i="3"/>
  <c r="AB64" i="3" s="1"/>
  <c r="Z39" i="3"/>
  <c r="AC65" i="3"/>
  <c r="AD63" i="3"/>
  <c r="AB34" i="3"/>
  <c r="AB32" i="3" s="1"/>
  <c r="AB33" i="3"/>
  <c r="AC31" i="3"/>
  <c r="BR51" i="3" l="1"/>
  <c r="BR60" i="3" s="1"/>
  <c r="P10" i="10" s="1"/>
  <c r="BL51" i="3"/>
  <c r="BL60" i="3" s="1"/>
  <c r="J10" i="10" s="1"/>
  <c r="BO51" i="3"/>
  <c r="BO60" i="3" s="1"/>
  <c r="M10" i="10" s="1"/>
  <c r="BK51" i="3"/>
  <c r="BK60" i="3" s="1"/>
  <c r="I10" i="10" s="1"/>
  <c r="BH51" i="3"/>
  <c r="BH60" i="3" s="1"/>
  <c r="F10" i="10" s="1"/>
  <c r="BM51" i="3"/>
  <c r="BM60" i="3" s="1"/>
  <c r="K10" i="10" s="1"/>
  <c r="BI51" i="3"/>
  <c r="BI60" i="3" s="1"/>
  <c r="G10" i="10" s="1"/>
  <c r="BS51" i="3"/>
  <c r="BS60" i="3" s="1"/>
  <c r="Q10" i="10" s="1"/>
  <c r="BP51" i="3"/>
  <c r="BP60" i="3" s="1"/>
  <c r="N10" i="10" s="1"/>
  <c r="BJ51" i="3"/>
  <c r="BJ60" i="3" s="1"/>
  <c r="H10" i="10" s="1"/>
  <c r="BN51" i="3"/>
  <c r="BN60" i="3" s="1"/>
  <c r="L10" i="10" s="1"/>
  <c r="E21" i="10"/>
  <c r="I43" i="8"/>
  <c r="AP169" i="3"/>
  <c r="AQ226" i="3"/>
  <c r="AQ227" i="3" s="1"/>
  <c r="AQ213" i="3"/>
  <c r="AQ204" i="3"/>
  <c r="AQ205" i="3" s="1"/>
  <c r="AO191" i="3"/>
  <c r="AP193" i="3" s="1"/>
  <c r="AP194" i="3" s="1"/>
  <c r="AQ180" i="3"/>
  <c r="AW220" i="3"/>
  <c r="AV221" i="3"/>
  <c r="AV222" i="3" s="1"/>
  <c r="AU198" i="3"/>
  <c r="AT199" i="3"/>
  <c r="AT200" i="3" s="1"/>
  <c r="AU209" i="3"/>
  <c r="AT210" i="3"/>
  <c r="AT211" i="3" s="1"/>
  <c r="AU187" i="3"/>
  <c r="AT188" i="3"/>
  <c r="AT189" i="3" s="1"/>
  <c r="AT155" i="3"/>
  <c r="AU154" i="3"/>
  <c r="AT166" i="3"/>
  <c r="AT167" i="3" s="1"/>
  <c r="AU165" i="3"/>
  <c r="AT177" i="3"/>
  <c r="AT178" i="3" s="1"/>
  <c r="AU176" i="3"/>
  <c r="AV132" i="3"/>
  <c r="AU133" i="3"/>
  <c r="AV143" i="3"/>
  <c r="AU144" i="3"/>
  <c r="AU121" i="3"/>
  <c r="AT122" i="3"/>
  <c r="AT116" i="3"/>
  <c r="AT117" i="3"/>
  <c r="AT115" i="3" s="1"/>
  <c r="AU114" i="3"/>
  <c r="AV103" i="3"/>
  <c r="AU104" i="3"/>
  <c r="AV92" i="3"/>
  <c r="AU93" i="3"/>
  <c r="AV74" i="3"/>
  <c r="AU76" i="3"/>
  <c r="AU77" i="3"/>
  <c r="AU75" i="3" s="1"/>
  <c r="AV81" i="3"/>
  <c r="AU82" i="3"/>
  <c r="AU42" i="3"/>
  <c r="AT45" i="3"/>
  <c r="AT43" i="3" s="1"/>
  <c r="AT44" i="3"/>
  <c r="AC66" i="3"/>
  <c r="AC64" i="3" s="1"/>
  <c r="AA39" i="3"/>
  <c r="AE63" i="3"/>
  <c r="AD65" i="3"/>
  <c r="AC34" i="3"/>
  <c r="AC32" i="3" s="1"/>
  <c r="AC33" i="3"/>
  <c r="AD31" i="3"/>
  <c r="D10" i="10" l="1"/>
  <c r="AR215" i="3"/>
  <c r="AR216" i="3" s="1"/>
  <c r="AQ171" i="3"/>
  <c r="AQ172" i="3" s="1"/>
  <c r="AQ224" i="3"/>
  <c r="AQ202" i="3"/>
  <c r="AP191" i="3"/>
  <c r="AR182" i="3"/>
  <c r="AR183" i="3" s="1"/>
  <c r="AX220" i="3"/>
  <c r="AW221" i="3"/>
  <c r="AW222" i="3" s="1"/>
  <c r="AV198" i="3"/>
  <c r="AU199" i="3"/>
  <c r="AU200" i="3" s="1"/>
  <c r="AV209" i="3"/>
  <c r="AU210" i="3"/>
  <c r="AU211" i="3" s="1"/>
  <c r="AV187" i="3"/>
  <c r="AU188" i="3"/>
  <c r="AU189" i="3" s="1"/>
  <c r="AV176" i="3"/>
  <c r="AU177" i="3"/>
  <c r="AU178" i="3" s="1"/>
  <c r="AV165" i="3"/>
  <c r="AU166" i="3"/>
  <c r="AU167" i="3" s="1"/>
  <c r="AU155" i="3"/>
  <c r="AV154" i="3"/>
  <c r="AV121" i="3"/>
  <c r="AU122" i="3"/>
  <c r="AW143" i="3"/>
  <c r="AV144" i="3"/>
  <c r="AU117" i="3"/>
  <c r="AU115" i="3" s="1"/>
  <c r="AU116" i="3"/>
  <c r="AV114" i="3"/>
  <c r="AW132" i="3"/>
  <c r="AV133" i="3"/>
  <c r="AV104" i="3"/>
  <c r="AW103" i="3"/>
  <c r="AW92" i="3"/>
  <c r="AV93" i="3"/>
  <c r="AW81" i="3"/>
  <c r="AV82" i="3"/>
  <c r="AW74" i="3"/>
  <c r="AV76" i="3"/>
  <c r="AV77" i="3"/>
  <c r="AV75" i="3" s="1"/>
  <c r="AV42" i="3"/>
  <c r="AU45" i="3"/>
  <c r="AU43" i="3" s="1"/>
  <c r="AU44" i="3"/>
  <c r="AD66" i="3"/>
  <c r="AD64" i="3" s="1"/>
  <c r="AB39" i="3"/>
  <c r="AE65" i="3"/>
  <c r="AF63" i="3"/>
  <c r="AD34" i="3"/>
  <c r="AD32" i="3" s="1"/>
  <c r="AD33" i="3"/>
  <c r="AE31" i="3"/>
  <c r="AR226" i="3" l="1"/>
  <c r="AR227" i="3" s="1"/>
  <c r="AR213" i="3"/>
  <c r="AS215" i="3" s="1"/>
  <c r="AS216" i="3" s="1"/>
  <c r="AQ169" i="3"/>
  <c r="AR204" i="3"/>
  <c r="AR205" i="3" s="1"/>
  <c r="AQ193" i="3"/>
  <c r="AQ194" i="3" s="1"/>
  <c r="AR180" i="3"/>
  <c r="AS182" i="3" s="1"/>
  <c r="AS183" i="3" s="1"/>
  <c r="AT215" i="3"/>
  <c r="AT216" i="3" s="1"/>
  <c r="AX221" i="3"/>
  <c r="AX222" i="3" s="1"/>
  <c r="AY220" i="3"/>
  <c r="AV199" i="3"/>
  <c r="AV200" i="3" s="1"/>
  <c r="AW198" i="3"/>
  <c r="AW187" i="3"/>
  <c r="AV188" i="3"/>
  <c r="AV189" i="3" s="1"/>
  <c r="AW209" i="3"/>
  <c r="AV210" i="3"/>
  <c r="AV211" i="3" s="1"/>
  <c r="AW176" i="3"/>
  <c r="AV177" i="3"/>
  <c r="AV178" i="3" s="1"/>
  <c r="AW154" i="3"/>
  <c r="AV155" i="3"/>
  <c r="AW165" i="3"/>
  <c r="AV166" i="3"/>
  <c r="AV167" i="3" s="1"/>
  <c r="AW133" i="3"/>
  <c r="AX132" i="3"/>
  <c r="AV116" i="3"/>
  <c r="AV117" i="3"/>
  <c r="AV115" i="3" s="1"/>
  <c r="AW114" i="3"/>
  <c r="AV122" i="3"/>
  <c r="AW121" i="3"/>
  <c r="AX143" i="3"/>
  <c r="AW144" i="3"/>
  <c r="AW104" i="3"/>
  <c r="AX103" i="3"/>
  <c r="AX92" i="3"/>
  <c r="AW93" i="3"/>
  <c r="AW82" i="3"/>
  <c r="AX81" i="3"/>
  <c r="AW76" i="3"/>
  <c r="AX74" i="3"/>
  <c r="AW77" i="3"/>
  <c r="AW75" i="3" s="1"/>
  <c r="AW42" i="3"/>
  <c r="AV45" i="3"/>
  <c r="AV43" i="3" s="1"/>
  <c r="AV44" i="3"/>
  <c r="AE66" i="3"/>
  <c r="AE64" i="3" s="1"/>
  <c r="AC39" i="3"/>
  <c r="AF65" i="3"/>
  <c r="AG63" i="3"/>
  <c r="AE34" i="3"/>
  <c r="AE32" i="3" s="1"/>
  <c r="AE33" i="3"/>
  <c r="AF31" i="3"/>
  <c r="AS213" i="3" l="1"/>
  <c r="AT213" i="3" s="1"/>
  <c r="AR224" i="3"/>
  <c r="AS226" i="3" s="1"/>
  <c r="AS227" i="3" s="1"/>
  <c r="AR202" i="3"/>
  <c r="AS204" i="3" s="1"/>
  <c r="AS205" i="3" s="1"/>
  <c r="AR171" i="3"/>
  <c r="AR172" i="3" s="1"/>
  <c r="AU215" i="3"/>
  <c r="AU216" i="3" s="1"/>
  <c r="AQ191" i="3"/>
  <c r="AS180" i="3"/>
  <c r="AT182" i="3" s="1"/>
  <c r="AT183" i="3" s="1"/>
  <c r="AZ220" i="3"/>
  <c r="AY221" i="3"/>
  <c r="AY222" i="3" s="1"/>
  <c r="AX187" i="3"/>
  <c r="AW188" i="3"/>
  <c r="AW189" i="3" s="1"/>
  <c r="AW199" i="3"/>
  <c r="AW200" i="3" s="1"/>
  <c r="AX198" i="3"/>
  <c r="AX209" i="3"/>
  <c r="AW210" i="3"/>
  <c r="AW211" i="3" s="1"/>
  <c r="AX176" i="3"/>
  <c r="AW177" i="3"/>
  <c r="AW178" i="3" s="1"/>
  <c r="AW155" i="3"/>
  <c r="AX154" i="3"/>
  <c r="AX165" i="3"/>
  <c r="AW166" i="3"/>
  <c r="AW167" i="3" s="1"/>
  <c r="AX121" i="3"/>
  <c r="AW122" i="3"/>
  <c r="AW116" i="3"/>
  <c r="AX114" i="3"/>
  <c r="AW117" i="3"/>
  <c r="AW115" i="3" s="1"/>
  <c r="AX133" i="3"/>
  <c r="AY132" i="3"/>
  <c r="AY143" i="3"/>
  <c r="AX144" i="3"/>
  <c r="AY103" i="3"/>
  <c r="AX104" i="3"/>
  <c r="AX93" i="3"/>
  <c r="AY92" i="3"/>
  <c r="AX82" i="3"/>
  <c r="AY81" i="3"/>
  <c r="AY74" i="3"/>
  <c r="AX77" i="3"/>
  <c r="AX75" i="3" s="1"/>
  <c r="AX76" i="3"/>
  <c r="AW45" i="3"/>
  <c r="AW43" i="3" s="1"/>
  <c r="AW44" i="3"/>
  <c r="AX42" i="3"/>
  <c r="AF66" i="3"/>
  <c r="AF64" i="3" s="1"/>
  <c r="AD39" i="3"/>
  <c r="AH63" i="3"/>
  <c r="AG65" i="3"/>
  <c r="AF34" i="3"/>
  <c r="AF32" i="3" s="1"/>
  <c r="AF33" i="3"/>
  <c r="AG31" i="3"/>
  <c r="AS224" i="3" l="1"/>
  <c r="AT226" i="3" s="1"/>
  <c r="AT227" i="3" s="1"/>
  <c r="AU213" i="3"/>
  <c r="AS202" i="3"/>
  <c r="AT204" i="3" s="1"/>
  <c r="AT205" i="3" s="1"/>
  <c r="AR169" i="3"/>
  <c r="AS171" i="3" s="1"/>
  <c r="AS172" i="3" s="1"/>
  <c r="AR193" i="3"/>
  <c r="AR194" i="3" s="1"/>
  <c r="AT180" i="3"/>
  <c r="AU182" i="3" s="1"/>
  <c r="AU183" i="3" s="1"/>
  <c r="AV215" i="3"/>
  <c r="AV216" i="3" s="1"/>
  <c r="AZ221" i="3"/>
  <c r="AZ222" i="3" s="1"/>
  <c r="BA220" i="3"/>
  <c r="AY187" i="3"/>
  <c r="AX188" i="3"/>
  <c r="AX189" i="3" s="1"/>
  <c r="AX199" i="3"/>
  <c r="AX200" i="3" s="1"/>
  <c r="AY198" i="3"/>
  <c r="AX210" i="3"/>
  <c r="AX211" i="3" s="1"/>
  <c r="AY209" i="3"/>
  <c r="AX177" i="3"/>
  <c r="AX178" i="3" s="1"/>
  <c r="AY176" i="3"/>
  <c r="AX166" i="3"/>
  <c r="AX167" i="3" s="1"/>
  <c r="AY165" i="3"/>
  <c r="AX155" i="3"/>
  <c r="AY154" i="3"/>
  <c r="AZ132" i="3"/>
  <c r="AY133" i="3"/>
  <c r="AX117" i="3"/>
  <c r="AX115" i="3" s="1"/>
  <c r="AX116" i="3"/>
  <c r="AY114" i="3"/>
  <c r="AZ143" i="3"/>
  <c r="AY144" i="3"/>
  <c r="AX122" i="3"/>
  <c r="AY121" i="3"/>
  <c r="AY104" i="3"/>
  <c r="AZ103" i="3"/>
  <c r="AZ92" i="3"/>
  <c r="AY93" i="3"/>
  <c r="AY77" i="3"/>
  <c r="AY75" i="3" s="1"/>
  <c r="AY76" i="3"/>
  <c r="AZ74" i="3"/>
  <c r="AZ81" i="3"/>
  <c r="AY82" i="3"/>
  <c r="AY42" i="3"/>
  <c r="AX45" i="3"/>
  <c r="AX43" i="3" s="1"/>
  <c r="AX44" i="3"/>
  <c r="AG66" i="3"/>
  <c r="AG64" i="3" s="1"/>
  <c r="AI63" i="3"/>
  <c r="AH65" i="3"/>
  <c r="AG34" i="3"/>
  <c r="AG32" i="3" s="1"/>
  <c r="AG33" i="3"/>
  <c r="AH31" i="3"/>
  <c r="AT224" i="3" l="1"/>
  <c r="AU226" i="3" s="1"/>
  <c r="AU227" i="3" s="1"/>
  <c r="AT202" i="3"/>
  <c r="AU204" i="3" s="1"/>
  <c r="AU205" i="3" s="1"/>
  <c r="AS169" i="3"/>
  <c r="AT171" i="3" s="1"/>
  <c r="AT172" i="3" s="1"/>
  <c r="AV213" i="3"/>
  <c r="AW215" i="3" s="1"/>
  <c r="AW216" i="3" s="1"/>
  <c r="AU224" i="3"/>
  <c r="AV226" i="3" s="1"/>
  <c r="AV227" i="3" s="1"/>
  <c r="AR191" i="3"/>
  <c r="AS193" i="3" s="1"/>
  <c r="AS194" i="3" s="1"/>
  <c r="AU180" i="3"/>
  <c r="AV182" i="3" s="1"/>
  <c r="AV183" i="3" s="1"/>
  <c r="BA221" i="3"/>
  <c r="BA222" i="3" s="1"/>
  <c r="BB220" i="3"/>
  <c r="BB221" i="3" s="1"/>
  <c r="BB222" i="3" s="1"/>
  <c r="AY188" i="3"/>
  <c r="AY189" i="3" s="1"/>
  <c r="AZ187" i="3"/>
  <c r="AY210" i="3"/>
  <c r="AY211" i="3" s="1"/>
  <c r="AZ209" i="3"/>
  <c r="AY199" i="3"/>
  <c r="AY200" i="3" s="1"/>
  <c r="AZ198" i="3"/>
  <c r="AY155" i="3"/>
  <c r="AZ154" i="3"/>
  <c r="AY166" i="3"/>
  <c r="AY167" i="3" s="1"/>
  <c r="AZ165" i="3"/>
  <c r="AY177" i="3"/>
  <c r="AY178" i="3" s="1"/>
  <c r="AZ176" i="3"/>
  <c r="AZ144" i="3"/>
  <c r="BA143" i="3"/>
  <c r="AY122" i="3"/>
  <c r="AZ121" i="3"/>
  <c r="AY117" i="3"/>
  <c r="AY115" i="3" s="1"/>
  <c r="AY116" i="3"/>
  <c r="AZ114" i="3"/>
  <c r="AZ133" i="3"/>
  <c r="BA132" i="3"/>
  <c r="BA103" i="3"/>
  <c r="AZ104" i="3"/>
  <c r="BA92" i="3"/>
  <c r="AZ93" i="3"/>
  <c r="BA81" i="3"/>
  <c r="AZ82" i="3"/>
  <c r="AZ76" i="3"/>
  <c r="BA74" i="3"/>
  <c r="AZ77" i="3"/>
  <c r="AZ75" i="3" s="1"/>
  <c r="AY45" i="3"/>
  <c r="AY43" i="3" s="1"/>
  <c r="AY44" i="3"/>
  <c r="AZ42" i="3"/>
  <c r="AH66" i="3"/>
  <c r="AH64" i="3" s="1"/>
  <c r="AE39" i="3"/>
  <c r="AI65" i="3"/>
  <c r="AJ63" i="3"/>
  <c r="AH34" i="3"/>
  <c r="AH32" i="3" s="1"/>
  <c r="AH33" i="3"/>
  <c r="AI31" i="3"/>
  <c r="AV180" i="3" l="1"/>
  <c r="AU202" i="3"/>
  <c r="AV204" i="3" s="1"/>
  <c r="AV205" i="3" s="1"/>
  <c r="AT169" i="3"/>
  <c r="AU171" i="3" s="1"/>
  <c r="AU172" i="3" s="1"/>
  <c r="AV224" i="3"/>
  <c r="AW226" i="3" s="1"/>
  <c r="AW227" i="3" s="1"/>
  <c r="AS191" i="3"/>
  <c r="AT193" i="3" s="1"/>
  <c r="AT194" i="3" s="1"/>
  <c r="AW213" i="3"/>
  <c r="AX215" i="3" s="1"/>
  <c r="AX216" i="3" s="1"/>
  <c r="AZ199" i="3"/>
  <c r="AZ200" i="3" s="1"/>
  <c r="BA198" i="3"/>
  <c r="AZ210" i="3"/>
  <c r="AZ211" i="3" s="1"/>
  <c r="BA209" i="3"/>
  <c r="AZ188" i="3"/>
  <c r="AZ189" i="3" s="1"/>
  <c r="BA187" i="3"/>
  <c r="AZ166" i="3"/>
  <c r="AZ167" i="3" s="1"/>
  <c r="BA165" i="3"/>
  <c r="AZ155" i="3"/>
  <c r="BA154" i="3"/>
  <c r="AZ177" i="3"/>
  <c r="AZ178" i="3" s="1"/>
  <c r="BA176" i="3"/>
  <c r="AZ117" i="3"/>
  <c r="AZ115" i="3" s="1"/>
  <c r="BA114" i="3"/>
  <c r="AZ116" i="3"/>
  <c r="BA133" i="3"/>
  <c r="BB132" i="3"/>
  <c r="AZ122" i="3"/>
  <c r="BA121" i="3"/>
  <c r="BA144" i="3"/>
  <c r="BB143" i="3"/>
  <c r="BA104" i="3"/>
  <c r="BB103" i="3"/>
  <c r="BB92" i="3"/>
  <c r="BA93" i="3"/>
  <c r="BB74" i="3"/>
  <c r="BA76" i="3"/>
  <c r="BA77" i="3"/>
  <c r="BA75" i="3" s="1"/>
  <c r="BB81" i="3"/>
  <c r="BA82" i="3"/>
  <c r="AZ45" i="3"/>
  <c r="AZ43" i="3" s="1"/>
  <c r="AZ44" i="3"/>
  <c r="BA42" i="3"/>
  <c r="AI66" i="3"/>
  <c r="AI64" i="3" s="1"/>
  <c r="AJ65" i="3"/>
  <c r="AK63" i="3"/>
  <c r="AI34" i="3"/>
  <c r="AI32" i="3" s="1"/>
  <c r="AI33" i="3"/>
  <c r="AJ31" i="3"/>
  <c r="BB133" i="3" l="1"/>
  <c r="AW182" i="3"/>
  <c r="AW183" i="3" s="1"/>
  <c r="AV202" i="3"/>
  <c r="AW204" i="3" s="1"/>
  <c r="AW205" i="3" s="1"/>
  <c r="AU169" i="3"/>
  <c r="AV171" i="3" s="1"/>
  <c r="AV172" i="3" s="1"/>
  <c r="AW224" i="3"/>
  <c r="AX226" i="3" s="1"/>
  <c r="AX227" i="3" s="1"/>
  <c r="AT191" i="3"/>
  <c r="AU193" i="3" s="1"/>
  <c r="AU194" i="3" s="1"/>
  <c r="BB144" i="3"/>
  <c r="AX213" i="3"/>
  <c r="AY215" i="3" s="1"/>
  <c r="AY216" i="3" s="1"/>
  <c r="BB198" i="3"/>
  <c r="BA199" i="3"/>
  <c r="BA200" i="3" s="1"/>
  <c r="BA210" i="3"/>
  <c r="BA211" i="3" s="1"/>
  <c r="BB209" i="3"/>
  <c r="BB187" i="3"/>
  <c r="BA188" i="3"/>
  <c r="BA189" i="3" s="1"/>
  <c r="BA166" i="3"/>
  <c r="BA167" i="3" s="1"/>
  <c r="BB165" i="3"/>
  <c r="BB166" i="3" s="1"/>
  <c r="BB167" i="3" s="1"/>
  <c r="BA177" i="3"/>
  <c r="BA178" i="3" s="1"/>
  <c r="BB176" i="3"/>
  <c r="BA155" i="3"/>
  <c r="BB154" i="3"/>
  <c r="BA116" i="3"/>
  <c r="BB114" i="3"/>
  <c r="BA117" i="3"/>
  <c r="BA115" i="3" s="1"/>
  <c r="BA122" i="3"/>
  <c r="BB121" i="3"/>
  <c r="BB104" i="3"/>
  <c r="BB93" i="3"/>
  <c r="BB76" i="3"/>
  <c r="BB77" i="3"/>
  <c r="BB75" i="3" s="1"/>
  <c r="BB82" i="3"/>
  <c r="BB42" i="3"/>
  <c r="BA45" i="3"/>
  <c r="BA43" i="3" s="1"/>
  <c r="BA44" i="3"/>
  <c r="AJ66" i="3"/>
  <c r="AJ64" i="3" s="1"/>
  <c r="AF39" i="3"/>
  <c r="AL63" i="3"/>
  <c r="AK65" i="3"/>
  <c r="AJ34" i="3"/>
  <c r="AJ32" i="3" s="1"/>
  <c r="AJ33" i="3"/>
  <c r="AK31" i="3"/>
  <c r="BB122" i="3" l="1"/>
  <c r="AW180" i="3"/>
  <c r="AX182" i="3" s="1"/>
  <c r="AX183" i="3" s="1"/>
  <c r="AW202" i="3"/>
  <c r="AX204" i="3" s="1"/>
  <c r="AX205" i="3" s="1"/>
  <c r="AV169" i="3"/>
  <c r="AW171" i="3" s="1"/>
  <c r="AW172" i="3" s="1"/>
  <c r="BB155" i="3"/>
  <c r="AX224" i="3"/>
  <c r="AY226" i="3" s="1"/>
  <c r="AY227" i="3" s="1"/>
  <c r="AU191" i="3"/>
  <c r="AV193" i="3" s="1"/>
  <c r="AV194" i="3" s="1"/>
  <c r="AY213" i="3"/>
  <c r="AZ215" i="3" s="1"/>
  <c r="AZ216" i="3" s="1"/>
  <c r="BB177" i="3"/>
  <c r="BB178" i="3" s="1"/>
  <c r="BB199" i="3"/>
  <c r="BB200" i="3" s="1"/>
  <c r="BB188" i="3"/>
  <c r="BB189" i="3" s="1"/>
  <c r="BB210" i="3"/>
  <c r="BB211" i="3" s="1"/>
  <c r="BB116" i="3"/>
  <c r="BB117" i="3"/>
  <c r="BB115" i="3" s="1"/>
  <c r="AK66" i="3"/>
  <c r="AK64" i="3" s="1"/>
  <c r="BB45" i="3"/>
  <c r="BB43" i="3" s="1"/>
  <c r="BB44" i="3"/>
  <c r="AM63" i="3"/>
  <c r="AL65" i="3"/>
  <c r="AK34" i="3"/>
  <c r="AK32" i="3" s="1"/>
  <c r="AK33" i="3"/>
  <c r="AL31" i="3"/>
  <c r="AX180" i="3" l="1"/>
  <c r="AY182" i="3" s="1"/>
  <c r="AY183" i="3" s="1"/>
  <c r="AX202" i="3"/>
  <c r="AY204" i="3" s="1"/>
  <c r="AY205" i="3" s="1"/>
  <c r="AW169" i="3"/>
  <c r="AX171" i="3" s="1"/>
  <c r="AX172" i="3" s="1"/>
  <c r="AY224" i="3"/>
  <c r="AZ226" i="3" s="1"/>
  <c r="AZ227" i="3" s="1"/>
  <c r="AZ213" i="3"/>
  <c r="BA215" i="3" s="1"/>
  <c r="BA216" i="3" s="1"/>
  <c r="AV191" i="3"/>
  <c r="AW193" i="3" s="1"/>
  <c r="AW194" i="3" s="1"/>
  <c r="AL66" i="3"/>
  <c r="AL64" i="3" s="1"/>
  <c r="AG39" i="3"/>
  <c r="AM65" i="3"/>
  <c r="AN63" i="3"/>
  <c r="AL34" i="3"/>
  <c r="AL32" i="3" s="1"/>
  <c r="AL33" i="3"/>
  <c r="AM31" i="3"/>
  <c r="AY180" i="3" l="1"/>
  <c r="AZ182" i="3" s="1"/>
  <c r="AZ183" i="3" s="1"/>
  <c r="AY202" i="3"/>
  <c r="AZ204" i="3" s="1"/>
  <c r="AZ205" i="3" s="1"/>
  <c r="AX169" i="3"/>
  <c r="AY171" i="3" s="1"/>
  <c r="AY172" i="3" s="1"/>
  <c r="AZ224" i="3"/>
  <c r="BA226" i="3" s="1"/>
  <c r="BA227" i="3" s="1"/>
  <c r="BA213" i="3"/>
  <c r="BB215" i="3"/>
  <c r="AW191" i="3"/>
  <c r="AX193" i="3" s="1"/>
  <c r="AX194" i="3" s="1"/>
  <c r="AM66" i="3"/>
  <c r="AM64" i="3" s="1"/>
  <c r="AN65" i="3"/>
  <c r="AO63" i="3"/>
  <c r="AM34" i="3"/>
  <c r="AM32" i="3" s="1"/>
  <c r="AM33" i="3"/>
  <c r="AN31" i="3"/>
  <c r="BC206" i="3" l="1"/>
  <c r="BB216" i="3"/>
  <c r="BD206" i="3" s="1"/>
  <c r="AZ180" i="3"/>
  <c r="BA182" i="3" s="1"/>
  <c r="BA183" i="3" s="1"/>
  <c r="AZ202" i="3"/>
  <c r="BA204" i="3" s="1"/>
  <c r="BA205" i="3" s="1"/>
  <c r="BB213" i="3"/>
  <c r="AY169" i="3"/>
  <c r="AZ171" i="3" s="1"/>
  <c r="AZ172" i="3" s="1"/>
  <c r="BA224" i="3"/>
  <c r="BB226" i="3" s="1"/>
  <c r="BB227" i="3" s="1"/>
  <c r="AX191" i="3"/>
  <c r="AY193" i="3" s="1"/>
  <c r="AY194" i="3" s="1"/>
  <c r="AN66" i="3"/>
  <c r="AN64" i="3" s="1"/>
  <c r="AO65" i="3"/>
  <c r="AP63" i="3"/>
  <c r="AN34" i="3"/>
  <c r="AN32" i="3" s="1"/>
  <c r="AN33" i="3"/>
  <c r="AO31" i="3"/>
  <c r="BD217" i="3" l="1"/>
  <c r="BC217" i="3"/>
  <c r="BA180" i="3"/>
  <c r="BB182" i="3" s="1"/>
  <c r="BA202" i="3"/>
  <c r="BB204" i="3" s="1"/>
  <c r="AZ169" i="3"/>
  <c r="BA171" i="3" s="1"/>
  <c r="BA172" i="3" s="1"/>
  <c r="BB224" i="3"/>
  <c r="AY191" i="3"/>
  <c r="AZ193" i="3" s="1"/>
  <c r="AZ194" i="3" s="1"/>
  <c r="AO66" i="3"/>
  <c r="AO64" i="3" s="1"/>
  <c r="AI39" i="3"/>
  <c r="AH39" i="3"/>
  <c r="AJ39" i="3"/>
  <c r="AQ63" i="3"/>
  <c r="AP65" i="3"/>
  <c r="AO34" i="3"/>
  <c r="AO32" i="3" s="1"/>
  <c r="AO33" i="3"/>
  <c r="AP31" i="3"/>
  <c r="BC195" i="3" l="1"/>
  <c r="BB205" i="3"/>
  <c r="BC173" i="3"/>
  <c r="BB183" i="3"/>
  <c r="BD173" i="3"/>
  <c r="BB180" i="3"/>
  <c r="BD195" i="3"/>
  <c r="BB202" i="3"/>
  <c r="AP66" i="3"/>
  <c r="AP64" i="3" s="1"/>
  <c r="BA169" i="3"/>
  <c r="BB171" i="3" s="1"/>
  <c r="AZ191" i="3"/>
  <c r="BA193" i="3" s="1"/>
  <c r="BA194" i="3" s="1"/>
  <c r="AK39" i="3"/>
  <c r="AQ65" i="3"/>
  <c r="AR63" i="3"/>
  <c r="AP34" i="3"/>
  <c r="AP32" i="3" s="1"/>
  <c r="AP33" i="3"/>
  <c r="AQ31" i="3"/>
  <c r="BC162" i="3" l="1"/>
  <c r="BB172" i="3"/>
  <c r="BK39" i="3"/>
  <c r="AQ66" i="3"/>
  <c r="AQ64" i="3" s="1"/>
  <c r="BD162" i="3"/>
  <c r="BB169" i="3"/>
  <c r="BA191" i="3"/>
  <c r="BB193" i="3" s="1"/>
  <c r="BB194" i="3" s="1"/>
  <c r="AL39" i="3"/>
  <c r="AR65" i="3"/>
  <c r="AS63" i="3"/>
  <c r="AQ34" i="3"/>
  <c r="AQ32" i="3" s="1"/>
  <c r="AQ33" i="3"/>
  <c r="AR31" i="3"/>
  <c r="AR66" i="3" l="1"/>
  <c r="AR64" i="3" s="1"/>
  <c r="BD184" i="3"/>
  <c r="BC184" i="3"/>
  <c r="BB191" i="3"/>
  <c r="AM39" i="3"/>
  <c r="BM39" i="3" s="1"/>
  <c r="K9" i="10" s="1"/>
  <c r="AT63" i="3"/>
  <c r="AS65" i="3"/>
  <c r="AR34" i="3"/>
  <c r="AR32" i="3" s="1"/>
  <c r="AR33" i="3"/>
  <c r="AS31" i="3"/>
  <c r="AS66" i="3" l="1"/>
  <c r="AS64" i="3" s="1"/>
  <c r="AN39" i="3"/>
  <c r="AU63" i="3"/>
  <c r="AT65" i="3"/>
  <c r="AS34" i="3"/>
  <c r="AS32" i="3" s="1"/>
  <c r="AS33" i="3"/>
  <c r="AT31" i="3"/>
  <c r="AT66" i="3" l="1"/>
  <c r="AT64" i="3" s="1"/>
  <c r="AO39" i="3"/>
  <c r="BL39" i="3" s="1"/>
  <c r="AU65" i="3"/>
  <c r="AV63" i="3"/>
  <c r="AT34" i="3"/>
  <c r="AT32" i="3" s="1"/>
  <c r="AT33" i="3"/>
  <c r="AU31" i="3"/>
  <c r="J9" i="10" l="1"/>
  <c r="AU66" i="3"/>
  <c r="AU64" i="3" s="1"/>
  <c r="AP39" i="3"/>
  <c r="AV65" i="3"/>
  <c r="AW63" i="3"/>
  <c r="AU34" i="3"/>
  <c r="AU32" i="3" s="1"/>
  <c r="AU33" i="3"/>
  <c r="AV31" i="3"/>
  <c r="I9" i="10" l="1"/>
  <c r="BN39" i="3"/>
  <c r="L9" i="10" s="1"/>
  <c r="AV66" i="3"/>
  <c r="AV64" i="3" s="1"/>
  <c r="AX63" i="3"/>
  <c r="AW65" i="3"/>
  <c r="AV34" i="3"/>
  <c r="AV32" i="3" s="1"/>
  <c r="AV33" i="3"/>
  <c r="AW31" i="3"/>
  <c r="AW66" i="3" l="1"/>
  <c r="AW64" i="3" s="1"/>
  <c r="AY63" i="3"/>
  <c r="AX65" i="3"/>
  <c r="AW34" i="3"/>
  <c r="AW32" i="3" s="1"/>
  <c r="AW33" i="3"/>
  <c r="AX31" i="3"/>
  <c r="AX66" i="3" l="1"/>
  <c r="AX64" i="3" s="1"/>
  <c r="AQ39" i="3"/>
  <c r="AY65" i="3"/>
  <c r="AZ63" i="3"/>
  <c r="AX34" i="3"/>
  <c r="AX32" i="3" s="1"/>
  <c r="AX33" i="3"/>
  <c r="AY31" i="3"/>
  <c r="AY66" i="3" l="1"/>
  <c r="AY64" i="3" s="1"/>
  <c r="AR39" i="3"/>
  <c r="AZ65" i="3"/>
  <c r="BA63" i="3"/>
  <c r="AY34" i="3"/>
  <c r="AY32" i="3" s="1"/>
  <c r="AY33" i="3"/>
  <c r="AZ31" i="3"/>
  <c r="AZ66" i="3" l="1"/>
  <c r="AZ64" i="3" s="1"/>
  <c r="BA65" i="3"/>
  <c r="BB63" i="3"/>
  <c r="AZ34" i="3"/>
  <c r="AZ32" i="3" s="1"/>
  <c r="AZ33" i="3"/>
  <c r="BA31" i="3"/>
  <c r="BA66" i="3" l="1"/>
  <c r="BA64" i="3" s="1"/>
  <c r="AS39" i="3"/>
  <c r="BB65" i="3"/>
  <c r="BA34" i="3"/>
  <c r="BA32" i="3" s="1"/>
  <c r="BA33" i="3"/>
  <c r="BB31" i="3"/>
  <c r="BB66" i="3" l="1"/>
  <c r="BB64" i="3" s="1"/>
  <c r="AT39" i="3"/>
  <c r="BB34" i="3"/>
  <c r="BB32" i="3" s="1"/>
  <c r="BB33" i="3"/>
  <c r="AU39" i="3" l="1"/>
  <c r="AV39" i="3" l="1"/>
  <c r="AW39" i="3" l="1"/>
  <c r="AX39" i="3" l="1"/>
  <c r="AY39" i="3" l="1"/>
  <c r="AZ39" i="3" l="1"/>
  <c r="BA39" i="3" l="1"/>
  <c r="BB39" i="3" l="1"/>
  <c r="BH39" i="3" l="1"/>
  <c r="F9" i="10" s="1"/>
  <c r="BI39" i="3"/>
  <c r="G9" i="10" s="1"/>
  <c r="BJ39" i="3"/>
  <c r="H9" i="10" s="1"/>
  <c r="S16" i="3"/>
  <c r="S13" i="3"/>
  <c r="D9" i="10" l="1"/>
  <c r="E9" i="10" s="1"/>
  <c r="T13" i="3"/>
  <c r="U13" i="3" s="1"/>
  <c r="S15" i="3"/>
  <c r="T15" i="3" l="1"/>
  <c r="V13" i="3"/>
  <c r="U15" i="3"/>
  <c r="M14" i="8"/>
  <c r="L14" i="8"/>
  <c r="M12" i="8"/>
  <c r="L12" i="8"/>
  <c r="W13" i="3" l="1"/>
  <c r="V15" i="3"/>
  <c r="N14" i="8"/>
  <c r="N12" i="8"/>
  <c r="X13" i="3" l="1"/>
  <c r="W1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AZ25" i="3"/>
  <c r="BA25" i="3"/>
  <c r="BB25" i="3"/>
  <c r="T25" i="3"/>
  <c r="S25" i="3"/>
  <c r="S23" i="3"/>
  <c r="S20" i="3"/>
  <c r="Y13" i="3" l="1"/>
  <c r="X15" i="3"/>
  <c r="T20" i="3"/>
  <c r="U20" i="3" s="1"/>
  <c r="S21" i="3"/>
  <c r="S22" i="3" s="1"/>
  <c r="S14" i="3"/>
  <c r="Z13" i="3" l="1"/>
  <c r="Y15" i="3"/>
  <c r="S26" i="3"/>
  <c r="S27" i="3" s="1"/>
  <c r="T21" i="3"/>
  <c r="T22" i="3" s="1"/>
  <c r="V20" i="3"/>
  <c r="T16" i="3"/>
  <c r="T14" i="3" s="1"/>
  <c r="S28" i="3" l="1"/>
  <c r="AA13" i="3"/>
  <c r="Z15" i="3"/>
  <c r="S24" i="3"/>
  <c r="T23" i="3"/>
  <c r="U21" i="3"/>
  <c r="U22" i="3" s="1"/>
  <c r="W20" i="3"/>
  <c r="U16" i="3"/>
  <c r="U14" i="3" s="1"/>
  <c r="AB13" i="3" l="1"/>
  <c r="AA15" i="3"/>
  <c r="V21" i="3"/>
  <c r="U23" i="3"/>
  <c r="X20" i="3"/>
  <c r="V16" i="3"/>
  <c r="V14" i="3" s="1"/>
  <c r="W21" i="3" l="1"/>
  <c r="X21" i="3" s="1"/>
  <c r="V22" i="3"/>
  <c r="AC13" i="3"/>
  <c r="AB15" i="3"/>
  <c r="V23" i="3"/>
  <c r="Y20" i="3"/>
  <c r="W16" i="3"/>
  <c r="W14" i="3" s="1"/>
  <c r="W23" i="3" l="1"/>
  <c r="X23" i="3" s="1"/>
  <c r="W22" i="3"/>
  <c r="X22" i="3" s="1"/>
  <c r="AD13" i="3"/>
  <c r="AC15" i="3"/>
  <c r="Y21" i="3"/>
  <c r="Z20" i="3"/>
  <c r="X16" i="3"/>
  <c r="X14" i="3" s="1"/>
  <c r="Y22" i="3" l="1"/>
  <c r="AE13" i="3"/>
  <c r="AD15" i="3"/>
  <c r="Z21" i="3"/>
  <c r="Y23" i="3"/>
  <c r="AA20" i="3"/>
  <c r="Y16" i="3"/>
  <c r="Y14" i="3" s="1"/>
  <c r="Z22" i="3" l="1"/>
  <c r="AF13" i="3"/>
  <c r="AE15" i="3"/>
  <c r="AA21" i="3"/>
  <c r="Z23" i="3"/>
  <c r="AB20" i="3"/>
  <c r="Z16" i="3"/>
  <c r="Z14" i="3" s="1"/>
  <c r="AA22" i="3" l="1"/>
  <c r="AG13" i="3"/>
  <c r="AF15" i="3"/>
  <c r="AB21" i="3"/>
  <c r="AA23" i="3"/>
  <c r="AC20" i="3"/>
  <c r="AA16" i="3"/>
  <c r="AA14" i="3" s="1"/>
  <c r="AB22" i="3" l="1"/>
  <c r="AH13" i="3"/>
  <c r="AG15" i="3"/>
  <c r="AC21" i="3"/>
  <c r="AD20" i="3"/>
  <c r="AB23" i="3"/>
  <c r="AB16" i="3"/>
  <c r="AB14" i="3" s="1"/>
  <c r="AC22" i="3" l="1"/>
  <c r="AI13" i="3"/>
  <c r="AH15" i="3"/>
  <c r="AD21" i="3"/>
  <c r="AE20" i="3"/>
  <c r="AC23" i="3"/>
  <c r="AC16" i="3"/>
  <c r="AC14" i="3" s="1"/>
  <c r="AD22" i="3" l="1"/>
  <c r="D48" i="10"/>
  <c r="BC65" i="3"/>
  <c r="AJ13" i="3"/>
  <c r="AI15" i="3"/>
  <c r="AE21" i="3"/>
  <c r="AF20" i="3"/>
  <c r="AD23" i="3"/>
  <c r="AD16" i="3"/>
  <c r="AD14" i="3" s="1"/>
  <c r="AK13" i="3" l="1"/>
  <c r="AJ15" i="3"/>
  <c r="AF21" i="3"/>
  <c r="AG20" i="3"/>
  <c r="AE23" i="3"/>
  <c r="AE16" i="3"/>
  <c r="AE14" i="3" s="1"/>
  <c r="AL13" i="3" l="1"/>
  <c r="AK15" i="3"/>
  <c r="AG21" i="3"/>
  <c r="AH20" i="3"/>
  <c r="AF23" i="3"/>
  <c r="AF16" i="3"/>
  <c r="AF14" i="3" s="1"/>
  <c r="D113" i="10" l="1"/>
  <c r="AM13" i="3"/>
  <c r="AL15" i="3"/>
  <c r="AH21" i="3"/>
  <c r="AG23" i="3"/>
  <c r="AI20" i="3"/>
  <c r="AG16" i="3"/>
  <c r="AG14" i="3" s="1"/>
  <c r="AI21" i="3" l="1"/>
  <c r="AN13" i="3"/>
  <c r="AM15" i="3"/>
  <c r="AH23" i="3"/>
  <c r="AJ20" i="3"/>
  <c r="AH16" i="3"/>
  <c r="AH14" i="3" s="1"/>
  <c r="AJ21" i="3" l="1"/>
  <c r="AO13" i="3"/>
  <c r="AN15" i="3"/>
  <c r="AI23" i="3"/>
  <c r="AK20" i="3"/>
  <c r="AI16" i="3"/>
  <c r="AI14" i="3" s="1"/>
  <c r="AJ23" i="3" l="1"/>
  <c r="AK21" i="3"/>
  <c r="AP13" i="3"/>
  <c r="AO15" i="3"/>
  <c r="AL20" i="3"/>
  <c r="AJ16" i="3"/>
  <c r="AJ14" i="3" s="1"/>
  <c r="AK23" i="3" l="1"/>
  <c r="AL21" i="3"/>
  <c r="AQ13" i="3"/>
  <c r="AP15" i="3"/>
  <c r="AM20" i="3"/>
  <c r="AK16" i="3"/>
  <c r="AK14" i="3" s="1"/>
  <c r="AL23" i="3" l="1"/>
  <c r="AM21" i="3"/>
  <c r="BD33" i="3"/>
  <c r="AR13" i="3"/>
  <c r="AQ15" i="3"/>
  <c r="AN20" i="3"/>
  <c r="AL16" i="3"/>
  <c r="AL14" i="3" s="1"/>
  <c r="AM23" i="3" l="1"/>
  <c r="AN21" i="3"/>
  <c r="AS13" i="3"/>
  <c r="AR15" i="3"/>
  <c r="AO20" i="3"/>
  <c r="AM16" i="3"/>
  <c r="AM14" i="3" s="1"/>
  <c r="AN23" i="3" l="1"/>
  <c r="D49" i="10"/>
  <c r="D151" i="10"/>
  <c r="D41" i="10"/>
  <c r="AO21" i="3"/>
  <c r="AT13" i="3"/>
  <c r="AS15" i="3"/>
  <c r="AP20" i="3"/>
  <c r="AN16" i="3"/>
  <c r="AN14" i="3" s="1"/>
  <c r="AO23" i="3" l="1"/>
  <c r="AP21" i="3"/>
  <c r="AU13" i="3"/>
  <c r="AT15" i="3"/>
  <c r="AQ20" i="3"/>
  <c r="AO16" i="3"/>
  <c r="AO14" i="3" s="1"/>
  <c r="AP23" i="3" l="1"/>
  <c r="AQ23" i="3" s="1"/>
  <c r="AQ21" i="3"/>
  <c r="AV13" i="3"/>
  <c r="AU15" i="3"/>
  <c r="AR20" i="3"/>
  <c r="AP16" i="3"/>
  <c r="AP14" i="3" s="1"/>
  <c r="AR21" i="3" l="1"/>
  <c r="AW13" i="3"/>
  <c r="AV15" i="3"/>
  <c r="AR23" i="3"/>
  <c r="AS20" i="3"/>
  <c r="AQ16" i="3"/>
  <c r="AQ14" i="3" s="1"/>
  <c r="AS21" i="3" l="1"/>
  <c r="AX13" i="3"/>
  <c r="AW15" i="3"/>
  <c r="AS23" i="3"/>
  <c r="AT20" i="3"/>
  <c r="AR16" i="3"/>
  <c r="AR14" i="3" s="1"/>
  <c r="AT21" i="3" l="1"/>
  <c r="AT23" i="3"/>
  <c r="AY13" i="3"/>
  <c r="AX15" i="3"/>
  <c r="AU20" i="3"/>
  <c r="AS16" i="3"/>
  <c r="AS14" i="3" s="1"/>
  <c r="AU21" i="3" l="1"/>
  <c r="AU23" i="3"/>
  <c r="AZ13" i="3"/>
  <c r="AY15" i="3"/>
  <c r="AV20" i="3"/>
  <c r="AT16" i="3"/>
  <c r="AT14" i="3" s="1"/>
  <c r="AV21" i="3" l="1"/>
  <c r="AV23" i="3"/>
  <c r="BA13" i="3"/>
  <c r="AZ15" i="3"/>
  <c r="AW20" i="3"/>
  <c r="AU16" i="3"/>
  <c r="AU14" i="3" s="1"/>
  <c r="AW21" i="3" l="1"/>
  <c r="AW23" i="3"/>
  <c r="BB13" i="3"/>
  <c r="BA15" i="3"/>
  <c r="AX20" i="3"/>
  <c r="AV16" i="3"/>
  <c r="AV14" i="3" s="1"/>
  <c r="AX21" i="3" l="1"/>
  <c r="AX23" i="3"/>
  <c r="BB15" i="3"/>
  <c r="AY20" i="3"/>
  <c r="AW16" i="3"/>
  <c r="AW14" i="3" s="1"/>
  <c r="AY21" i="3" l="1"/>
  <c r="AY23" i="3"/>
  <c r="AZ20" i="3"/>
  <c r="AX16" i="3"/>
  <c r="AX14" i="3" s="1"/>
  <c r="AZ21" i="3" l="1"/>
  <c r="AZ23" i="3"/>
  <c r="BA20" i="3"/>
  <c r="AY16" i="3"/>
  <c r="AY14" i="3" s="1"/>
  <c r="BA21" i="3" l="1"/>
  <c r="BA23" i="3"/>
  <c r="BB20" i="3"/>
  <c r="AZ16" i="3"/>
  <c r="AZ14" i="3" s="1"/>
  <c r="BB21" i="3" l="1"/>
  <c r="BB23" i="3"/>
  <c r="BA16" i="3"/>
  <c r="BA14" i="3" s="1"/>
  <c r="BB16" i="3" l="1"/>
  <c r="BB14" i="3" l="1"/>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L119" i="3" l="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C13" i="10" l="1"/>
  <c r="K119" i="3"/>
  <c r="I31" i="8"/>
  <c r="T127" i="3"/>
  <c r="T128" i="3" s="1"/>
  <c r="T149" i="3"/>
  <c r="T150" i="3" s="1"/>
  <c r="T138" i="3"/>
  <c r="T139" i="3" s="1"/>
  <c r="T160" i="3"/>
  <c r="T161" i="3" s="1"/>
  <c r="L79" i="3"/>
  <c r="T87" i="3" l="1"/>
  <c r="T88" i="3" s="1"/>
  <c r="T136" i="3"/>
  <c r="U138" i="3" s="1"/>
  <c r="U139" i="3" s="1"/>
  <c r="T98" i="3"/>
  <c r="T99" i="3" s="1"/>
  <c r="T26" i="3"/>
  <c r="I21" i="8"/>
  <c r="C8" i="10"/>
  <c r="L18" i="3"/>
  <c r="M18" i="3"/>
  <c r="M5" i="3" s="1"/>
  <c r="C20" i="10" s="1"/>
  <c r="K18" i="3"/>
  <c r="T158" i="3"/>
  <c r="U160" i="3" s="1"/>
  <c r="U161" i="3" s="1"/>
  <c r="T125" i="3"/>
  <c r="U127" i="3" s="1"/>
  <c r="U128" i="3" s="1"/>
  <c r="T109" i="3"/>
  <c r="T110" i="3" s="1"/>
  <c r="T147" i="3"/>
  <c r="U149" i="3" s="1"/>
  <c r="U150" i="3" s="1"/>
  <c r="C12" i="10"/>
  <c r="I29" i="8"/>
  <c r="K79" i="3"/>
  <c r="T28" i="3" l="1"/>
  <c r="T27" i="3"/>
  <c r="C31" i="10"/>
  <c r="C32" i="10"/>
  <c r="C30" i="10"/>
  <c r="C25" i="10"/>
  <c r="E20" i="10"/>
  <c r="I41" i="8"/>
  <c r="M3" i="3"/>
  <c r="C19" i="10" s="1"/>
  <c r="U136" i="3"/>
  <c r="V138" i="3" s="1"/>
  <c r="V139" i="3" s="1"/>
  <c r="T107" i="3"/>
  <c r="U109" i="3" s="1"/>
  <c r="U110" i="3" s="1"/>
  <c r="T96" i="3"/>
  <c r="U98" i="3" s="1"/>
  <c r="U99" i="3" s="1"/>
  <c r="T24" i="3"/>
  <c r="U26" i="3" s="1"/>
  <c r="U147" i="3"/>
  <c r="V149" i="3" s="1"/>
  <c r="V150" i="3" s="1"/>
  <c r="T85" i="3"/>
  <c r="U87" i="3" s="1"/>
  <c r="U88" i="3" s="1"/>
  <c r="U158" i="3"/>
  <c r="V160" i="3" s="1"/>
  <c r="V161" i="3" s="1"/>
  <c r="U125" i="3"/>
  <c r="V127" i="3" s="1"/>
  <c r="V128" i="3" s="1"/>
  <c r="U28" i="3" l="1"/>
  <c r="U27" i="3"/>
  <c r="E19" i="10"/>
  <c r="I39" i="8"/>
  <c r="U85" i="3"/>
  <c r="V87" i="3" s="1"/>
  <c r="V88" i="3" s="1"/>
  <c r="V158" i="3"/>
  <c r="W160" i="3" s="1"/>
  <c r="W161" i="3" s="1"/>
  <c r="U96" i="3"/>
  <c r="V98" i="3" s="1"/>
  <c r="V99" i="3" s="1"/>
  <c r="V136" i="3"/>
  <c r="W138" i="3" s="1"/>
  <c r="W139" i="3" s="1"/>
  <c r="V147" i="3"/>
  <c r="W149" i="3" s="1"/>
  <c r="W150" i="3" s="1"/>
  <c r="U24" i="3"/>
  <c r="V26" i="3" s="1"/>
  <c r="U107" i="3"/>
  <c r="V109" i="3" s="1"/>
  <c r="V110" i="3" s="1"/>
  <c r="V125" i="3"/>
  <c r="W127" i="3" s="1"/>
  <c r="W128" i="3" s="1"/>
  <c r="V28" i="3" l="1"/>
  <c r="V27" i="3"/>
  <c r="V107" i="3"/>
  <c r="W109" i="3" s="1"/>
  <c r="W110" i="3" s="1"/>
  <c r="W136" i="3"/>
  <c r="X138" i="3" s="1"/>
  <c r="X139" i="3" s="1"/>
  <c r="V96" i="3"/>
  <c r="W98" i="3" s="1"/>
  <c r="W99" i="3" s="1"/>
  <c r="W125" i="3"/>
  <c r="X127" i="3" s="1"/>
  <c r="X128" i="3" s="1"/>
  <c r="W147" i="3"/>
  <c r="X149" i="3" s="1"/>
  <c r="X150" i="3" s="1"/>
  <c r="W158" i="3"/>
  <c r="X160" i="3" s="1"/>
  <c r="X161" i="3" s="1"/>
  <c r="V85" i="3"/>
  <c r="W87" i="3" s="1"/>
  <c r="W88" i="3" s="1"/>
  <c r="V24" i="3"/>
  <c r="W26" i="3" s="1"/>
  <c r="W28" i="3" l="1"/>
  <c r="W27" i="3"/>
  <c r="X147" i="3"/>
  <c r="Y149" i="3" s="1"/>
  <c r="Y150" i="3" s="1"/>
  <c r="W96" i="3"/>
  <c r="X98" i="3" s="1"/>
  <c r="X99" i="3" s="1"/>
  <c r="W85" i="3"/>
  <c r="X87" i="3" s="1"/>
  <c r="X88" i="3" s="1"/>
  <c r="X136" i="3"/>
  <c r="Y138" i="3" s="1"/>
  <c r="Y139" i="3" s="1"/>
  <c r="W24" i="3"/>
  <c r="X26" i="3" s="1"/>
  <c r="W107" i="3"/>
  <c r="X109" i="3" s="1"/>
  <c r="X110" i="3" s="1"/>
  <c r="X158" i="3"/>
  <c r="Y160" i="3" s="1"/>
  <c r="Y161" i="3" s="1"/>
  <c r="X125" i="3"/>
  <c r="Y127" i="3" s="1"/>
  <c r="Y128" i="3" s="1"/>
  <c r="X28" i="3" l="1"/>
  <c r="X27" i="3"/>
  <c r="X85" i="3"/>
  <c r="Y87" i="3" s="1"/>
  <c r="Y88" i="3" s="1"/>
  <c r="Y147" i="3"/>
  <c r="Z149" i="3" s="1"/>
  <c r="Z150" i="3" s="1"/>
  <c r="X107" i="3"/>
  <c r="Y109" i="3" s="1"/>
  <c r="Y110" i="3" s="1"/>
  <c r="Y125" i="3"/>
  <c r="Z127" i="3" s="1"/>
  <c r="Z128" i="3" s="1"/>
  <c r="X96" i="3"/>
  <c r="Y98" i="3" s="1"/>
  <c r="Y99" i="3" s="1"/>
  <c r="Y136" i="3"/>
  <c r="Z138" i="3" s="1"/>
  <c r="Z139" i="3" s="1"/>
  <c r="Y158" i="3"/>
  <c r="Z160" i="3" s="1"/>
  <c r="Z161" i="3" s="1"/>
  <c r="X24" i="3"/>
  <c r="Y26" i="3" s="1"/>
  <c r="Y28" i="3" l="1"/>
  <c r="Y27" i="3"/>
  <c r="Y85" i="3"/>
  <c r="Z87" i="3" s="1"/>
  <c r="Z88" i="3" s="1"/>
  <c r="Z136" i="3"/>
  <c r="AA138" i="3" s="1"/>
  <c r="AA139" i="3" s="1"/>
  <c r="Z147" i="3"/>
  <c r="AA149" i="3" s="1"/>
  <c r="AA150" i="3" s="1"/>
  <c r="Y96" i="3"/>
  <c r="Z98" i="3" s="1"/>
  <c r="Z99" i="3" s="1"/>
  <c r="Z125" i="3"/>
  <c r="AA127" i="3" s="1"/>
  <c r="AA128" i="3" s="1"/>
  <c r="Z158" i="3"/>
  <c r="AA160" i="3" s="1"/>
  <c r="AA161" i="3" s="1"/>
  <c r="Y24" i="3"/>
  <c r="Z26" i="3" s="1"/>
  <c r="Y107" i="3"/>
  <c r="Z109" i="3" s="1"/>
  <c r="Z110" i="3" s="1"/>
  <c r="Z28" i="3" l="1"/>
  <c r="Z27" i="3"/>
  <c r="Z107" i="3"/>
  <c r="AA109" i="3" s="1"/>
  <c r="AA110" i="3" s="1"/>
  <c r="AA136" i="3"/>
  <c r="AB138" i="3" s="1"/>
  <c r="AB139" i="3" s="1"/>
  <c r="AA125" i="3"/>
  <c r="AB127" i="3" s="1"/>
  <c r="AB128" i="3" s="1"/>
  <c r="Z85" i="3"/>
  <c r="AA87" i="3" s="1"/>
  <c r="AA88" i="3" s="1"/>
  <c r="AA158" i="3"/>
  <c r="AB160" i="3" s="1"/>
  <c r="AB161" i="3" s="1"/>
  <c r="Z24" i="3"/>
  <c r="AA26" i="3" s="1"/>
  <c r="AA147" i="3"/>
  <c r="AB149" i="3" s="1"/>
  <c r="AB150" i="3" s="1"/>
  <c r="Z96" i="3"/>
  <c r="AA98" i="3" s="1"/>
  <c r="AA99" i="3" s="1"/>
  <c r="AA28" i="3" l="1"/>
  <c r="AA27" i="3"/>
  <c r="AA96" i="3"/>
  <c r="AB98" i="3" s="1"/>
  <c r="AB99" i="3" s="1"/>
  <c r="AA85" i="3"/>
  <c r="AB87" i="3" s="1"/>
  <c r="AB88" i="3" s="1"/>
  <c r="AB158" i="3"/>
  <c r="AC160" i="3" s="1"/>
  <c r="AC161" i="3" s="1"/>
  <c r="AB136" i="3"/>
  <c r="AC138" i="3" s="1"/>
  <c r="AC139" i="3" s="1"/>
  <c r="AB147" i="3"/>
  <c r="AC149" i="3" s="1"/>
  <c r="AC150" i="3" s="1"/>
  <c r="AA107" i="3"/>
  <c r="AB109" i="3" s="1"/>
  <c r="AB110" i="3" s="1"/>
  <c r="AA24" i="3"/>
  <c r="AB26" i="3" s="1"/>
  <c r="AB125" i="3"/>
  <c r="AC127" i="3" s="1"/>
  <c r="AC128" i="3" s="1"/>
  <c r="AB28" i="3" l="1"/>
  <c r="AB27" i="3"/>
  <c r="AC136" i="3"/>
  <c r="AD138" i="3" s="1"/>
  <c r="AD139" i="3" s="1"/>
  <c r="AB85" i="3"/>
  <c r="AC87" i="3" s="1"/>
  <c r="AC88" i="3" s="1"/>
  <c r="AB24" i="3"/>
  <c r="AC26" i="3" s="1"/>
  <c r="AC147" i="3"/>
  <c r="AD149" i="3" s="1"/>
  <c r="AD150" i="3" s="1"/>
  <c r="AB96" i="3"/>
  <c r="AC98" i="3" s="1"/>
  <c r="AC99" i="3" s="1"/>
  <c r="AB107" i="3"/>
  <c r="AC109" i="3" s="1"/>
  <c r="AC110" i="3" s="1"/>
  <c r="AC158" i="3"/>
  <c r="AD160" i="3" s="1"/>
  <c r="AD161" i="3" s="1"/>
  <c r="BI128" i="3"/>
  <c r="AC125" i="3"/>
  <c r="AD127" i="3" s="1"/>
  <c r="AD128" i="3" s="1"/>
  <c r="AC28" i="3" l="1"/>
  <c r="AC27" i="3"/>
  <c r="AD158" i="3"/>
  <c r="AC107" i="3"/>
  <c r="AD109" i="3" s="1"/>
  <c r="AD110" i="3" s="1"/>
  <c r="AC85" i="3"/>
  <c r="AD87" i="3" s="1"/>
  <c r="AD88" i="3" s="1"/>
  <c r="AC96" i="3"/>
  <c r="AD98" i="3" s="1"/>
  <c r="AD99" i="3" s="1"/>
  <c r="AD136" i="3"/>
  <c r="AC24" i="3"/>
  <c r="AD26" i="3" s="1"/>
  <c r="AD125" i="3"/>
  <c r="AD147" i="3"/>
  <c r="AD28" i="3" l="1"/>
  <c r="AD27" i="3"/>
  <c r="AE156" i="3"/>
  <c r="AF156" i="3" s="1"/>
  <c r="AG156" i="3" s="1"/>
  <c r="AH156" i="3" s="1"/>
  <c r="AI156" i="3" s="1"/>
  <c r="AJ156" i="3" s="1"/>
  <c r="AK156" i="3" s="1"/>
  <c r="AL156" i="3" s="1"/>
  <c r="AM156" i="3" s="1"/>
  <c r="AN156" i="3" s="1"/>
  <c r="AO156" i="3" s="1"/>
  <c r="AP156" i="3" s="1"/>
  <c r="AE145" i="3"/>
  <c r="AF145" i="3" s="1"/>
  <c r="AG145" i="3" s="1"/>
  <c r="AH145" i="3" s="1"/>
  <c r="AI145" i="3" s="1"/>
  <c r="AJ145" i="3" s="1"/>
  <c r="AK145" i="3" s="1"/>
  <c r="AL145" i="3" s="1"/>
  <c r="AM145" i="3" s="1"/>
  <c r="AN145" i="3" s="1"/>
  <c r="AO145" i="3" s="1"/>
  <c r="AP145" i="3" s="1"/>
  <c r="AE134" i="3"/>
  <c r="AE138" i="3" s="1"/>
  <c r="AE139" i="3" s="1"/>
  <c r="AE123" i="3"/>
  <c r="AE127" i="3" s="1"/>
  <c r="AE128" i="3" s="1"/>
  <c r="AD24" i="3"/>
  <c r="AD96" i="3"/>
  <c r="AD107" i="3"/>
  <c r="AD85" i="3"/>
  <c r="AE149" i="3" l="1"/>
  <c r="AE150" i="3" s="1"/>
  <c r="AE22" i="3"/>
  <c r="AE160" i="3"/>
  <c r="AE105" i="3"/>
  <c r="AF105" i="3" s="1"/>
  <c r="AG105" i="3" s="1"/>
  <c r="AH105" i="3" s="1"/>
  <c r="AI105" i="3" s="1"/>
  <c r="AJ105" i="3" s="1"/>
  <c r="AK105" i="3" s="1"/>
  <c r="AL105" i="3" s="1"/>
  <c r="AM105" i="3" s="1"/>
  <c r="AN105" i="3" s="1"/>
  <c r="AO105" i="3" s="1"/>
  <c r="AP105" i="3" s="1"/>
  <c r="AE94" i="3"/>
  <c r="AF94" i="3" s="1"/>
  <c r="AG94" i="3" s="1"/>
  <c r="AH94" i="3" s="1"/>
  <c r="AI94" i="3" s="1"/>
  <c r="AJ94" i="3" s="1"/>
  <c r="AK94" i="3" s="1"/>
  <c r="AL94" i="3" s="1"/>
  <c r="AM94" i="3" s="1"/>
  <c r="AN94" i="3" s="1"/>
  <c r="AO94" i="3" s="1"/>
  <c r="AP94" i="3" s="1"/>
  <c r="AE83" i="3"/>
  <c r="AE136" i="3"/>
  <c r="AF134" i="3" s="1"/>
  <c r="AG134" i="3" s="1"/>
  <c r="AH134" i="3" s="1"/>
  <c r="AI134" i="3" s="1"/>
  <c r="AJ134" i="3" s="1"/>
  <c r="AK134" i="3" s="1"/>
  <c r="AL134" i="3" s="1"/>
  <c r="AM134" i="3" s="1"/>
  <c r="AN134" i="3" s="1"/>
  <c r="AO134" i="3" s="1"/>
  <c r="AP134" i="3" s="1"/>
  <c r="AE147" i="3"/>
  <c r="AE125" i="3"/>
  <c r="AF123" i="3" s="1"/>
  <c r="AG123" i="3" s="1"/>
  <c r="AH123" i="3" s="1"/>
  <c r="AI123" i="3" s="1"/>
  <c r="AJ123" i="3" s="1"/>
  <c r="AK123" i="3" s="1"/>
  <c r="AL123" i="3" s="1"/>
  <c r="AM123" i="3" s="1"/>
  <c r="AN123" i="3" s="1"/>
  <c r="AO123" i="3" s="1"/>
  <c r="AP123" i="3" s="1"/>
  <c r="AE158" i="3" l="1"/>
  <c r="AE161" i="3"/>
  <c r="AE26" i="3"/>
  <c r="AF138" i="3"/>
  <c r="AF139" i="3" s="1"/>
  <c r="AE109" i="3"/>
  <c r="AE110" i="3" s="1"/>
  <c r="AE87" i="3"/>
  <c r="AE88" i="3" s="1"/>
  <c r="AF127" i="3"/>
  <c r="AF128" i="3" s="1"/>
  <c r="AF160" i="3"/>
  <c r="AF149" i="3"/>
  <c r="AF150" i="3" s="1"/>
  <c r="AE98" i="3"/>
  <c r="AE99" i="3" s="1"/>
  <c r="AF158" i="3" l="1"/>
  <c r="AG160" i="3" s="1"/>
  <c r="AG161" i="3" s="1"/>
  <c r="AF161" i="3"/>
  <c r="AE28" i="3"/>
  <c r="AE27" i="3"/>
  <c r="AE85" i="3"/>
  <c r="AE24" i="3"/>
  <c r="AF136" i="3"/>
  <c r="AG138" i="3" s="1"/>
  <c r="AG139" i="3" s="1"/>
  <c r="AE107" i="3"/>
  <c r="AF125" i="3"/>
  <c r="AG127" i="3" s="1"/>
  <c r="AG128" i="3" s="1"/>
  <c r="AF147" i="3"/>
  <c r="AG149" i="3" s="1"/>
  <c r="AG150" i="3" s="1"/>
  <c r="AE96" i="3"/>
  <c r="AF98" i="3" s="1"/>
  <c r="AF99" i="3" s="1"/>
  <c r="AG158" i="3"/>
  <c r="AH160" i="3" s="1"/>
  <c r="AH161" i="3" s="1"/>
  <c r="AF109" i="3"/>
  <c r="AF110" i="3" s="1"/>
  <c r="M8" i="10"/>
  <c r="M14" i="10" s="1"/>
  <c r="BO233" i="3"/>
  <c r="AF83" i="3" l="1"/>
  <c r="AG83" i="3" s="1"/>
  <c r="AH83" i="3" s="1"/>
  <c r="AI83" i="3" s="1"/>
  <c r="AJ83" i="3" s="1"/>
  <c r="AK83" i="3" s="1"/>
  <c r="AL83" i="3" s="1"/>
  <c r="AM83" i="3" s="1"/>
  <c r="AN83" i="3" s="1"/>
  <c r="AO83" i="3" s="1"/>
  <c r="AP83" i="3" s="1"/>
  <c r="AF22" i="3"/>
  <c r="AG22" i="3" s="1"/>
  <c r="AH22" i="3" s="1"/>
  <c r="AI22" i="3" s="1"/>
  <c r="AJ22" i="3" s="1"/>
  <c r="AK22" i="3" s="1"/>
  <c r="AL22" i="3" s="1"/>
  <c r="AM22" i="3" s="1"/>
  <c r="AN22" i="3" s="1"/>
  <c r="AO22" i="3" s="1"/>
  <c r="AP22" i="3" s="1"/>
  <c r="AG136" i="3"/>
  <c r="AH138" i="3" s="1"/>
  <c r="AH139" i="3" s="1"/>
  <c r="AG125" i="3"/>
  <c r="AH127" i="3" s="1"/>
  <c r="AF96" i="3"/>
  <c r="AG98" i="3" s="1"/>
  <c r="AG99" i="3" s="1"/>
  <c r="AG147" i="3"/>
  <c r="AH149" i="3" s="1"/>
  <c r="AH150" i="3" s="1"/>
  <c r="AH158" i="3"/>
  <c r="AI160" i="3" s="1"/>
  <c r="AI161" i="3" s="1"/>
  <c r="AF107" i="3"/>
  <c r="AG109" i="3" s="1"/>
  <c r="AG110" i="3" s="1"/>
  <c r="N8" i="10"/>
  <c r="N14" i="10" s="1"/>
  <c r="BP233" i="3"/>
  <c r="AF87" i="3" l="1"/>
  <c r="AF26" i="3"/>
  <c r="AH125" i="3"/>
  <c r="AI127" i="3" s="1"/>
  <c r="AI128" i="3" s="1"/>
  <c r="AH128" i="3"/>
  <c r="AH136" i="3"/>
  <c r="AI138" i="3" s="1"/>
  <c r="AI158" i="3"/>
  <c r="AJ160" i="3" s="1"/>
  <c r="AJ161" i="3" s="1"/>
  <c r="AG96" i="3"/>
  <c r="AH98" i="3" s="1"/>
  <c r="AH99" i="3" s="1"/>
  <c r="AH147" i="3"/>
  <c r="AI149" i="3" s="1"/>
  <c r="AI150" i="3" s="1"/>
  <c r="AG107" i="3"/>
  <c r="AH109" i="3" s="1"/>
  <c r="AH110" i="3" s="1"/>
  <c r="BQ233" i="3"/>
  <c r="O8" i="10"/>
  <c r="O14" i="10" s="1"/>
  <c r="AI125" i="3" l="1"/>
  <c r="AJ127" i="3" s="1"/>
  <c r="AJ128" i="3" s="1"/>
  <c r="AF88" i="3"/>
  <c r="AF85" i="3"/>
  <c r="AG87" i="3" s="1"/>
  <c r="AF24" i="3"/>
  <c r="AG26" i="3" s="1"/>
  <c r="AF28" i="3"/>
  <c r="AF27" i="3"/>
  <c r="AI136" i="3"/>
  <c r="AJ138" i="3" s="1"/>
  <c r="AJ139" i="3" s="1"/>
  <c r="AI139" i="3"/>
  <c r="AH107" i="3"/>
  <c r="AI109" i="3" s="1"/>
  <c r="AI110" i="3" s="1"/>
  <c r="AH96" i="3"/>
  <c r="AI98" i="3" s="1"/>
  <c r="AI99" i="3" s="1"/>
  <c r="AJ158" i="3"/>
  <c r="AK160" i="3" s="1"/>
  <c r="AK161" i="3" s="1"/>
  <c r="AI147" i="3"/>
  <c r="AJ149" i="3" s="1"/>
  <c r="AJ150" i="3" s="1"/>
  <c r="BR233" i="3"/>
  <c r="P8" i="10"/>
  <c r="P14" i="10" s="1"/>
  <c r="AJ136" i="3" l="1"/>
  <c r="AK138" i="3" s="1"/>
  <c r="AK139" i="3" s="1"/>
  <c r="AJ125" i="3"/>
  <c r="AK127" i="3" s="1"/>
  <c r="AK128" i="3" s="1"/>
  <c r="AG88" i="3"/>
  <c r="AG85" i="3"/>
  <c r="AH87" i="3" s="1"/>
  <c r="AG28" i="3"/>
  <c r="AG27" i="3"/>
  <c r="AG24" i="3"/>
  <c r="AH26" i="3" s="1"/>
  <c r="AI96" i="3"/>
  <c r="AJ98" i="3" s="1"/>
  <c r="AJ99" i="3" s="1"/>
  <c r="AJ147" i="3"/>
  <c r="AK149" i="3" s="1"/>
  <c r="AK150" i="3" s="1"/>
  <c r="AI107" i="3"/>
  <c r="AJ109" i="3" s="1"/>
  <c r="AJ110" i="3" s="1"/>
  <c r="BK161" i="3"/>
  <c r="AK158" i="3"/>
  <c r="AL160" i="3" s="1"/>
  <c r="AL161" i="3" s="1"/>
  <c r="BS233" i="3"/>
  <c r="Q8" i="10"/>
  <c r="Q14" i="10" s="1"/>
  <c r="D45" i="10"/>
  <c r="D43" i="10"/>
  <c r="D94" i="10"/>
  <c r="D44" i="10"/>
  <c r="D40" i="10"/>
  <c r="D47" i="10"/>
  <c r="D56" i="10"/>
  <c r="D55" i="10"/>
  <c r="AK136" i="3" l="1"/>
  <c r="AL138" i="3" s="1"/>
  <c r="AL139" i="3" s="1"/>
  <c r="AK125" i="3"/>
  <c r="AL127" i="3" s="1"/>
  <c r="AL128" i="3" s="1"/>
  <c r="AH88" i="3"/>
  <c r="AH85" i="3"/>
  <c r="AI87" i="3" s="1"/>
  <c r="AH24" i="3"/>
  <c r="AI26" i="3" s="1"/>
  <c r="AH28" i="3"/>
  <c r="AH27" i="3"/>
  <c r="BK139" i="3"/>
  <c r="BK128" i="3"/>
  <c r="AL158" i="3"/>
  <c r="AM160" i="3" s="1"/>
  <c r="AM161" i="3" s="1"/>
  <c r="AJ96" i="3"/>
  <c r="AK98" i="3" s="1"/>
  <c r="AK99" i="3" s="1"/>
  <c r="BK150" i="3"/>
  <c r="AK147" i="3"/>
  <c r="AL149" i="3" s="1"/>
  <c r="AL150" i="3" s="1"/>
  <c r="AJ107" i="3"/>
  <c r="AK109" i="3" s="1"/>
  <c r="AK110" i="3" s="1"/>
  <c r="AL136" i="3" l="1"/>
  <c r="AM138" i="3" s="1"/>
  <c r="AM139" i="3" s="1"/>
  <c r="AL125" i="3"/>
  <c r="AM127" i="3" s="1"/>
  <c r="AM128" i="3" s="1"/>
  <c r="AI88" i="3"/>
  <c r="AI85" i="3"/>
  <c r="AJ87" i="3" s="1"/>
  <c r="AI24" i="3"/>
  <c r="AJ26" i="3" s="1"/>
  <c r="AI28" i="3"/>
  <c r="AI27" i="3"/>
  <c r="BM139" i="3"/>
  <c r="BK28" i="3"/>
  <c r="BK88" i="3"/>
  <c r="BM128" i="3"/>
  <c r="BK110" i="3"/>
  <c r="AK107" i="3"/>
  <c r="AL109" i="3" s="1"/>
  <c r="AL110" i="3" s="1"/>
  <c r="AM158" i="3"/>
  <c r="AN160" i="3" s="1"/>
  <c r="AN161" i="3" s="1"/>
  <c r="AL147" i="3"/>
  <c r="AM149" i="3" s="1"/>
  <c r="AM150" i="3" s="1"/>
  <c r="AM136" i="3"/>
  <c r="AN138" i="3" s="1"/>
  <c r="AN139" i="3" s="1"/>
  <c r="BK99" i="3"/>
  <c r="AK96" i="3"/>
  <c r="AL98" i="3" s="1"/>
  <c r="AL99" i="3" s="1"/>
  <c r="AM125" i="3" l="1"/>
  <c r="AN127" i="3" s="1"/>
  <c r="AN128" i="3" s="1"/>
  <c r="AJ88" i="3"/>
  <c r="AJ85" i="3"/>
  <c r="AK87" i="3" s="1"/>
  <c r="AJ28" i="3"/>
  <c r="AJ27" i="3"/>
  <c r="AJ24" i="3"/>
  <c r="AK26" i="3" s="1"/>
  <c r="BM228" i="3"/>
  <c r="K13" i="10" s="1"/>
  <c r="BK27" i="3"/>
  <c r="AN158" i="3"/>
  <c r="AO160" i="3" s="1"/>
  <c r="AO161" i="3" s="1"/>
  <c r="AN136" i="3"/>
  <c r="AO138" i="3" s="1"/>
  <c r="AO139" i="3" s="1"/>
  <c r="AL107" i="3"/>
  <c r="AM109" i="3" s="1"/>
  <c r="AM110" i="3" s="1"/>
  <c r="AL96" i="3"/>
  <c r="AM98" i="3" s="1"/>
  <c r="AM99" i="3" s="1"/>
  <c r="AM147" i="3"/>
  <c r="AN149" i="3" s="1"/>
  <c r="AN150" i="3" s="1"/>
  <c r="AN125" i="3" l="1"/>
  <c r="AO127" i="3" s="1"/>
  <c r="AO128" i="3" s="1"/>
  <c r="AK88" i="3"/>
  <c r="AK85" i="3"/>
  <c r="AL87" i="3" s="1"/>
  <c r="AK28" i="3"/>
  <c r="AK27" i="3"/>
  <c r="AK24" i="3"/>
  <c r="AL26" i="3" s="1"/>
  <c r="AO158" i="3"/>
  <c r="AP160" i="3" s="1"/>
  <c r="AP161" i="3" s="1"/>
  <c r="AO136" i="3"/>
  <c r="AP138" i="3" s="1"/>
  <c r="AP139" i="3" s="1"/>
  <c r="AN147" i="3"/>
  <c r="AO149" i="3" s="1"/>
  <c r="AO150" i="3" s="1"/>
  <c r="BM27" i="3"/>
  <c r="AM96" i="3"/>
  <c r="AN98" i="3" s="1"/>
  <c r="AN99" i="3" s="1"/>
  <c r="AM107" i="3"/>
  <c r="AN109" i="3" s="1"/>
  <c r="AN110" i="3" s="1"/>
  <c r="AO125" i="3" l="1"/>
  <c r="AP127" i="3" s="1"/>
  <c r="AP128" i="3" s="1"/>
  <c r="AL88" i="3"/>
  <c r="AL85" i="3"/>
  <c r="AM87" i="3" s="1"/>
  <c r="AL24" i="3"/>
  <c r="AM26" i="3" s="1"/>
  <c r="AL28" i="3"/>
  <c r="AL27" i="3"/>
  <c r="K8" i="10"/>
  <c r="AO147" i="3"/>
  <c r="AP149" i="3" s="1"/>
  <c r="AP150" i="3" s="1"/>
  <c r="AN107" i="3"/>
  <c r="AO109" i="3" s="1"/>
  <c r="AO110" i="3" s="1"/>
  <c r="AP136" i="3"/>
  <c r="BN128" i="3"/>
  <c r="AN96" i="3"/>
  <c r="AO98" i="3" s="1"/>
  <c r="AO99" i="3" s="1"/>
  <c r="BL161" i="3"/>
  <c r="AP158" i="3"/>
  <c r="AP125" i="3" l="1"/>
  <c r="AM88" i="3"/>
  <c r="AM85" i="3"/>
  <c r="AN87" i="3" s="1"/>
  <c r="AM27" i="3"/>
  <c r="AM24" i="3"/>
  <c r="AN26" i="3" s="1"/>
  <c r="AM28" i="3"/>
  <c r="BM28" i="3" s="1"/>
  <c r="K15" i="10" s="1"/>
  <c r="BL139" i="3"/>
  <c r="BN139" i="3"/>
  <c r="BN228" i="3" s="1"/>
  <c r="L13" i="10" s="1"/>
  <c r="AQ156" i="3"/>
  <c r="AR156" i="3" s="1"/>
  <c r="AS156" i="3" s="1"/>
  <c r="AT156" i="3" s="1"/>
  <c r="AU156" i="3" s="1"/>
  <c r="AV156" i="3" s="1"/>
  <c r="AW156" i="3" s="1"/>
  <c r="AX156" i="3" s="1"/>
  <c r="AY156" i="3" s="1"/>
  <c r="AZ156" i="3" s="1"/>
  <c r="BA156" i="3" s="1"/>
  <c r="BB156" i="3" s="1"/>
  <c r="AQ134" i="3"/>
  <c r="AQ138" i="3" s="1"/>
  <c r="AQ139" i="3" s="1"/>
  <c r="AQ123" i="3"/>
  <c r="I15" i="10"/>
  <c r="BL27" i="3"/>
  <c r="AO96" i="3"/>
  <c r="AP98" i="3" s="1"/>
  <c r="AP99" i="3" s="1"/>
  <c r="AP147" i="3"/>
  <c r="AO107" i="3"/>
  <c r="AP109" i="3" s="1"/>
  <c r="AP110" i="3" s="1"/>
  <c r="AN88" i="3" l="1"/>
  <c r="AN85" i="3"/>
  <c r="AO87" i="3" s="1"/>
  <c r="AN28" i="3"/>
  <c r="AN27" i="3"/>
  <c r="AN24" i="3"/>
  <c r="AO26" i="3" s="1"/>
  <c r="BM99" i="3"/>
  <c r="BM111" i="3" s="1"/>
  <c r="AQ160" i="3"/>
  <c r="AQ145" i="3"/>
  <c r="AQ149" i="3" s="1"/>
  <c r="AQ150" i="3" s="1"/>
  <c r="AR145" i="3"/>
  <c r="AS145" i="3" s="1"/>
  <c r="AT145" i="3" s="1"/>
  <c r="AU145" i="3" s="1"/>
  <c r="AV145" i="3" s="1"/>
  <c r="AW145" i="3" s="1"/>
  <c r="AX145" i="3" s="1"/>
  <c r="AY145" i="3" s="1"/>
  <c r="AZ145" i="3" s="1"/>
  <c r="BA145" i="3" s="1"/>
  <c r="BB145" i="3" s="1"/>
  <c r="AQ127" i="3"/>
  <c r="J8" i="10"/>
  <c r="AP96" i="3"/>
  <c r="AP107" i="3"/>
  <c r="BL88" i="3"/>
  <c r="BN27" i="3"/>
  <c r="AQ136" i="3"/>
  <c r="AR134" i="3" s="1"/>
  <c r="AS134" i="3" s="1"/>
  <c r="AT134" i="3" s="1"/>
  <c r="AU134" i="3" s="1"/>
  <c r="AV134" i="3" s="1"/>
  <c r="AW134" i="3" s="1"/>
  <c r="AX134" i="3" s="1"/>
  <c r="AY134" i="3" s="1"/>
  <c r="AZ134" i="3" s="1"/>
  <c r="BA134" i="3" s="1"/>
  <c r="BB134" i="3" s="1"/>
  <c r="AO88" i="3" l="1"/>
  <c r="AO85" i="3"/>
  <c r="AP87" i="3" s="1"/>
  <c r="AO27" i="3"/>
  <c r="AO24" i="3"/>
  <c r="AP26" i="3" s="1"/>
  <c r="AO28" i="3"/>
  <c r="AQ125" i="3"/>
  <c r="AR123" i="3" s="1"/>
  <c r="AS123" i="3" s="1"/>
  <c r="AT123" i="3" s="1"/>
  <c r="AU123" i="3" s="1"/>
  <c r="AV123" i="3" s="1"/>
  <c r="AW123" i="3" s="1"/>
  <c r="AX123" i="3" s="1"/>
  <c r="AY123" i="3" s="1"/>
  <c r="AZ123" i="3" s="1"/>
  <c r="BA123" i="3" s="1"/>
  <c r="BB123" i="3" s="1"/>
  <c r="AQ128" i="3"/>
  <c r="AQ158" i="3"/>
  <c r="AQ161" i="3"/>
  <c r="K12" i="10"/>
  <c r="K14" i="10" s="1"/>
  <c r="BM233" i="3"/>
  <c r="BN233" i="3"/>
  <c r="L8" i="10"/>
  <c r="L14" i="10" s="1"/>
  <c r="AQ22" i="3"/>
  <c r="AQ105" i="3"/>
  <c r="AR105" i="3"/>
  <c r="AS105" i="3"/>
  <c r="AT105" i="3" s="1"/>
  <c r="AU105" i="3" s="1"/>
  <c r="AV105" i="3" s="1"/>
  <c r="AW105" i="3" s="1"/>
  <c r="AX105" i="3" s="1"/>
  <c r="AY105" i="3" s="1"/>
  <c r="AZ105" i="3" s="1"/>
  <c r="BA105" i="3" s="1"/>
  <c r="BB105" i="3" s="1"/>
  <c r="AQ94" i="3"/>
  <c r="AR94" i="3" s="1"/>
  <c r="AS94" i="3" s="1"/>
  <c r="AT94" i="3" s="1"/>
  <c r="AU94" i="3" s="1"/>
  <c r="AV94" i="3" s="1"/>
  <c r="AW94" i="3" s="1"/>
  <c r="AX94" i="3" s="1"/>
  <c r="AY94" i="3" s="1"/>
  <c r="AZ94" i="3" s="1"/>
  <c r="BA94" i="3" s="1"/>
  <c r="BB94" i="3" s="1"/>
  <c r="AQ83" i="3"/>
  <c r="AR138" i="3"/>
  <c r="AR139" i="3" s="1"/>
  <c r="AR160" i="3"/>
  <c r="AR161" i="3" s="1"/>
  <c r="AQ109" i="3"/>
  <c r="AQ110" i="3" s="1"/>
  <c r="I8" i="10"/>
  <c r="AQ147" i="3"/>
  <c r="AR127" i="3" l="1"/>
  <c r="AR128" i="3" s="1"/>
  <c r="AP88" i="3"/>
  <c r="AP85" i="3"/>
  <c r="AP28" i="3"/>
  <c r="BN28" i="3" s="1"/>
  <c r="L15" i="10" s="1"/>
  <c r="AP24" i="3"/>
  <c r="AQ26" i="3" s="1"/>
  <c r="AP27" i="3"/>
  <c r="AQ87" i="3"/>
  <c r="AQ88" i="3" s="1"/>
  <c r="AR136" i="3"/>
  <c r="AS138" i="3" s="1"/>
  <c r="AS139" i="3" s="1"/>
  <c r="AR158" i="3"/>
  <c r="AS160" i="3" s="1"/>
  <c r="AQ107" i="3"/>
  <c r="AR109" i="3" s="1"/>
  <c r="AR110" i="3" s="1"/>
  <c r="AR149" i="3"/>
  <c r="AR150" i="3" s="1"/>
  <c r="AQ98" i="3"/>
  <c r="AQ99" i="3" s="1"/>
  <c r="AR125" i="3" l="1"/>
  <c r="AS127" i="3" s="1"/>
  <c r="AS128" i="3" s="1"/>
  <c r="AQ28" i="3"/>
  <c r="AQ27" i="3"/>
  <c r="AQ24" i="3"/>
  <c r="AR22" i="3" s="1"/>
  <c r="AS22" i="3" s="1"/>
  <c r="AT22" i="3" s="1"/>
  <c r="AU22" i="3" s="1"/>
  <c r="AV22" i="3" s="1"/>
  <c r="AW22" i="3" s="1"/>
  <c r="AX22" i="3" s="1"/>
  <c r="AY22" i="3" s="1"/>
  <c r="AZ22" i="3" s="1"/>
  <c r="BA22" i="3" s="1"/>
  <c r="BB22" i="3" s="1"/>
  <c r="AS158" i="3"/>
  <c r="AT160" i="3" s="1"/>
  <c r="AT161" i="3" s="1"/>
  <c r="AS161" i="3"/>
  <c r="AQ85" i="3"/>
  <c r="AS136" i="3"/>
  <c r="AT138" i="3" s="1"/>
  <c r="AR147" i="3"/>
  <c r="AS149" i="3" s="1"/>
  <c r="AS150" i="3" s="1"/>
  <c r="AR107" i="3"/>
  <c r="AS109" i="3" s="1"/>
  <c r="AS110" i="3" s="1"/>
  <c r="AQ96" i="3"/>
  <c r="AR98" i="3" s="1"/>
  <c r="AR99" i="3" s="1"/>
  <c r="AT158" i="3" l="1"/>
  <c r="AU160" i="3" s="1"/>
  <c r="AU161" i="3" s="1"/>
  <c r="AS125" i="3"/>
  <c r="AT127" i="3" s="1"/>
  <c r="AR83" i="3"/>
  <c r="AS83" i="3" s="1"/>
  <c r="AT83" i="3" s="1"/>
  <c r="AU83" i="3" s="1"/>
  <c r="AV83" i="3" s="1"/>
  <c r="AW83" i="3" s="1"/>
  <c r="AX83" i="3" s="1"/>
  <c r="AY83" i="3" s="1"/>
  <c r="AZ83" i="3" s="1"/>
  <c r="BA83" i="3" s="1"/>
  <c r="BB83" i="3" s="1"/>
  <c r="AR26" i="3"/>
  <c r="AR27" i="3" s="1"/>
  <c r="AT125" i="3"/>
  <c r="AU127" i="3" s="1"/>
  <c r="AU128" i="3" s="1"/>
  <c r="AT128" i="3"/>
  <c r="AT136" i="3"/>
  <c r="AU138" i="3" s="1"/>
  <c r="AU139" i="3" s="1"/>
  <c r="AT139" i="3"/>
  <c r="AS147" i="3"/>
  <c r="AT149" i="3" s="1"/>
  <c r="AT150" i="3" s="1"/>
  <c r="AS107" i="3"/>
  <c r="AT109" i="3" s="1"/>
  <c r="AT110" i="3" s="1"/>
  <c r="AU158" i="3"/>
  <c r="AV160" i="3" s="1"/>
  <c r="AV161" i="3" s="1"/>
  <c r="AR96" i="3"/>
  <c r="AS98" i="3" s="1"/>
  <c r="AS99" i="3" s="1"/>
  <c r="AU136" i="3" l="1"/>
  <c r="AV138" i="3" s="1"/>
  <c r="AV139" i="3" s="1"/>
  <c r="AR24" i="3"/>
  <c r="AS26" i="3" s="1"/>
  <c r="AS27" i="3" s="1"/>
  <c r="AR28" i="3"/>
  <c r="AU125" i="3"/>
  <c r="AV127" i="3" s="1"/>
  <c r="AV128" i="3" s="1"/>
  <c r="AR87" i="3"/>
  <c r="AS28" i="3"/>
  <c r="AV158" i="3"/>
  <c r="AW160" i="3" s="1"/>
  <c r="AW161" i="3" s="1"/>
  <c r="AT107" i="3"/>
  <c r="AU109" i="3" s="1"/>
  <c r="AU110" i="3" s="1"/>
  <c r="AS96" i="3"/>
  <c r="AT98" i="3" s="1"/>
  <c r="AT99" i="3" s="1"/>
  <c r="AT147" i="3"/>
  <c r="AU149" i="3" s="1"/>
  <c r="AU150" i="3" s="1"/>
  <c r="AV136" i="3" l="1"/>
  <c r="AW138" i="3" s="1"/>
  <c r="AW139" i="3" s="1"/>
  <c r="AS24" i="3"/>
  <c r="AV125" i="3"/>
  <c r="AW127" i="3" s="1"/>
  <c r="AW128" i="3" s="1"/>
  <c r="AR88" i="3"/>
  <c r="AR85" i="3"/>
  <c r="AS87" i="3" s="1"/>
  <c r="AT26" i="3"/>
  <c r="AT96" i="3"/>
  <c r="AU98" i="3" s="1"/>
  <c r="AU99" i="3" s="1"/>
  <c r="AU107" i="3"/>
  <c r="AV109" i="3" s="1"/>
  <c r="AV110" i="3" s="1"/>
  <c r="AU147" i="3"/>
  <c r="AV149" i="3" s="1"/>
  <c r="AV150" i="3" s="1"/>
  <c r="AW158" i="3"/>
  <c r="AX160" i="3" s="1"/>
  <c r="AX161" i="3" s="1"/>
  <c r="AW136" i="3" l="1"/>
  <c r="AX138" i="3" s="1"/>
  <c r="AX139" i="3" s="1"/>
  <c r="AW125" i="3"/>
  <c r="AX127" i="3" s="1"/>
  <c r="AX128" i="3" s="1"/>
  <c r="AS88" i="3"/>
  <c r="AS85" i="3"/>
  <c r="AT87" i="3" s="1"/>
  <c r="AT28" i="3"/>
  <c r="AT27" i="3"/>
  <c r="AT24" i="3"/>
  <c r="AU26" i="3" s="1"/>
  <c r="AX158" i="3"/>
  <c r="AY160" i="3" s="1"/>
  <c r="AY161" i="3" s="1"/>
  <c r="AV147" i="3"/>
  <c r="AW149" i="3" s="1"/>
  <c r="AW150" i="3" s="1"/>
  <c r="AV107" i="3"/>
  <c r="AW109" i="3" s="1"/>
  <c r="AW110" i="3" s="1"/>
  <c r="AX136" i="3"/>
  <c r="AY138" i="3" s="1"/>
  <c r="AY139" i="3" s="1"/>
  <c r="AU96" i="3"/>
  <c r="AV98" i="3" s="1"/>
  <c r="AV99" i="3" s="1"/>
  <c r="AX125" i="3" l="1"/>
  <c r="AY127" i="3" s="1"/>
  <c r="AY128" i="3" s="1"/>
  <c r="AT88" i="3"/>
  <c r="AT85" i="3"/>
  <c r="AU87" i="3" s="1"/>
  <c r="AU28" i="3"/>
  <c r="AU27" i="3"/>
  <c r="AU24" i="3"/>
  <c r="AV26" i="3" s="1"/>
  <c r="AW107" i="3"/>
  <c r="AX109" i="3" s="1"/>
  <c r="AX110" i="3" s="1"/>
  <c r="AV96" i="3"/>
  <c r="AW98" i="3" s="1"/>
  <c r="AW99" i="3" s="1"/>
  <c r="AY158" i="3"/>
  <c r="AZ160" i="3" s="1"/>
  <c r="AZ161" i="3" s="1"/>
  <c r="AY136" i="3"/>
  <c r="AZ138" i="3" s="1"/>
  <c r="AZ139" i="3" s="1"/>
  <c r="AW147" i="3"/>
  <c r="AX149" i="3" s="1"/>
  <c r="AX150" i="3" s="1"/>
  <c r="AY125" i="3" l="1"/>
  <c r="AZ127" i="3" s="1"/>
  <c r="AZ128" i="3" s="1"/>
  <c r="AU88" i="3"/>
  <c r="AU85" i="3"/>
  <c r="AV87" i="3" s="1"/>
  <c r="AV28" i="3"/>
  <c r="AV27" i="3"/>
  <c r="AV24" i="3"/>
  <c r="AW26" i="3" s="1"/>
  <c r="AW96" i="3"/>
  <c r="AX98" i="3" s="1"/>
  <c r="AX99" i="3" s="1"/>
  <c r="AZ136" i="3"/>
  <c r="BA138" i="3" s="1"/>
  <c r="BA139" i="3" s="1"/>
  <c r="AZ158" i="3"/>
  <c r="BA160" i="3" s="1"/>
  <c r="BA161" i="3" s="1"/>
  <c r="AX147" i="3"/>
  <c r="AY149" i="3" s="1"/>
  <c r="AY150" i="3" s="1"/>
  <c r="AX107" i="3"/>
  <c r="AY109" i="3" s="1"/>
  <c r="AY110" i="3" s="1"/>
  <c r="AZ125" i="3" l="1"/>
  <c r="BA127" i="3" s="1"/>
  <c r="BA128" i="3" s="1"/>
  <c r="AV88" i="3"/>
  <c r="AV85" i="3"/>
  <c r="AW87" i="3" s="1"/>
  <c r="AW28" i="3"/>
  <c r="AW27" i="3"/>
  <c r="AW24" i="3"/>
  <c r="AX26" i="3" s="1"/>
  <c r="AY107" i="3"/>
  <c r="AZ109" i="3" s="1"/>
  <c r="AZ110" i="3" s="1"/>
  <c r="AY147" i="3"/>
  <c r="AZ149" i="3" s="1"/>
  <c r="AZ150" i="3" s="1"/>
  <c r="BA136" i="3"/>
  <c r="BB138" i="3" s="1"/>
  <c r="BB139" i="3" s="1"/>
  <c r="BA158" i="3"/>
  <c r="BB160" i="3" s="1"/>
  <c r="BB161" i="3" s="1"/>
  <c r="AX96" i="3"/>
  <c r="AY98" i="3" s="1"/>
  <c r="AY99" i="3" s="1"/>
  <c r="BA125" i="3" l="1"/>
  <c r="BB127" i="3" s="1"/>
  <c r="BB128" i="3" s="1"/>
  <c r="AW88" i="3"/>
  <c r="AW85" i="3"/>
  <c r="AX87" i="3" s="1"/>
  <c r="AX28" i="3"/>
  <c r="AX27" i="3"/>
  <c r="AX24" i="3"/>
  <c r="AY26" i="3" s="1"/>
  <c r="BB136" i="3"/>
  <c r="BC129" i="3"/>
  <c r="BB158" i="3"/>
  <c r="BC151" i="3"/>
  <c r="AZ147" i="3"/>
  <c r="BA149" i="3" s="1"/>
  <c r="BA150" i="3" s="1"/>
  <c r="AZ107" i="3"/>
  <c r="BA109" i="3" s="1"/>
  <c r="BA110" i="3" s="1"/>
  <c r="AY96" i="3"/>
  <c r="AZ98" i="3" s="1"/>
  <c r="AZ99" i="3" s="1"/>
  <c r="BC116" i="3" l="1"/>
  <c r="BB125" i="3"/>
  <c r="AX88" i="3"/>
  <c r="AX85" i="3"/>
  <c r="AY87" i="3" s="1"/>
  <c r="AY28" i="3"/>
  <c r="AY27" i="3"/>
  <c r="AY24" i="3"/>
  <c r="AZ26" i="3" s="1"/>
  <c r="BH128" i="3"/>
  <c r="BJ128" i="3"/>
  <c r="BL128" i="3"/>
  <c r="BH161" i="3"/>
  <c r="BI161" i="3"/>
  <c r="BJ161" i="3"/>
  <c r="BH139" i="3"/>
  <c r="BI139" i="3"/>
  <c r="BJ139" i="3"/>
  <c r="BA147" i="3"/>
  <c r="BB149" i="3" s="1"/>
  <c r="BB150" i="3" s="1"/>
  <c r="BA107" i="3"/>
  <c r="BB109" i="3" s="1"/>
  <c r="BD129" i="3"/>
  <c r="BD116" i="3"/>
  <c r="BD151" i="3"/>
  <c r="AZ96" i="3"/>
  <c r="BA98" i="3" s="1"/>
  <c r="BA99" i="3" s="1"/>
  <c r="AY88" i="3" l="1"/>
  <c r="AY85" i="3"/>
  <c r="AZ87" i="3" s="1"/>
  <c r="BC100" i="3"/>
  <c r="BB110" i="3"/>
  <c r="AZ28" i="3"/>
  <c r="AZ27" i="3"/>
  <c r="AZ24" i="3"/>
  <c r="BA26" i="3" s="1"/>
  <c r="BB107" i="3"/>
  <c r="BB147" i="3"/>
  <c r="BC140" i="3"/>
  <c r="BC228" i="3" s="1"/>
  <c r="BA96" i="3"/>
  <c r="BB98" i="3" s="1"/>
  <c r="BB99" i="3" s="1"/>
  <c r="AZ88" i="3" l="1"/>
  <c r="AZ85" i="3"/>
  <c r="BA87" i="3" s="1"/>
  <c r="BA28" i="3"/>
  <c r="BA27" i="3"/>
  <c r="BA24" i="3"/>
  <c r="BB26" i="3" s="1"/>
  <c r="BH150" i="3"/>
  <c r="BH228" i="3" s="1"/>
  <c r="F13" i="10" s="1"/>
  <c r="BI150" i="3"/>
  <c r="BI228" i="3" s="1"/>
  <c r="G13" i="10" s="1"/>
  <c r="BJ150" i="3"/>
  <c r="BJ228" i="3" s="1"/>
  <c r="H13" i="10" s="1"/>
  <c r="BL150" i="3"/>
  <c r="BL228" i="3" s="1"/>
  <c r="J13" i="10" s="1"/>
  <c r="BH110" i="3"/>
  <c r="BI110" i="3"/>
  <c r="BJ110" i="3"/>
  <c r="BL110" i="3"/>
  <c r="BB96" i="3"/>
  <c r="BC89" i="3"/>
  <c r="BD140" i="3"/>
  <c r="BD228" i="3" s="1"/>
  <c r="BK228" i="3"/>
  <c r="I13" i="10" s="1"/>
  <c r="BD100" i="3"/>
  <c r="BA88" i="3" l="1"/>
  <c r="BA85" i="3"/>
  <c r="BB87" i="3" s="1"/>
  <c r="BB28" i="3"/>
  <c r="BB27" i="3"/>
  <c r="BD15" i="3" s="1"/>
  <c r="BC15" i="3"/>
  <c r="BH28" i="3"/>
  <c r="F15" i="10" s="1"/>
  <c r="BI28" i="3"/>
  <c r="G15" i="10" s="1"/>
  <c r="BJ28" i="3"/>
  <c r="H15" i="10" s="1"/>
  <c r="BL28" i="3"/>
  <c r="J15" i="10" s="1"/>
  <c r="BB24" i="3"/>
  <c r="BH99" i="3"/>
  <c r="BI99" i="3"/>
  <c r="BJ99" i="3"/>
  <c r="BL99" i="3"/>
  <c r="BL111" i="3" s="1"/>
  <c r="BH27" i="3"/>
  <c r="BI27" i="3"/>
  <c r="BJ27" i="3"/>
  <c r="BH88" i="3"/>
  <c r="BI88" i="3"/>
  <c r="BJ88" i="3"/>
  <c r="D13" i="10"/>
  <c r="E13" i="10" s="1"/>
  <c r="BD89" i="3"/>
  <c r="BB88" i="3" l="1"/>
  <c r="BD76" i="3" s="1"/>
  <c r="BB85" i="3"/>
  <c r="BC76" i="3"/>
  <c r="BC111" i="3" s="1"/>
  <c r="D15" i="10"/>
  <c r="E15" i="10" s="1"/>
  <c r="BH111" i="3"/>
  <c r="F12" i="10" s="1"/>
  <c r="BI111" i="3"/>
  <c r="G12" i="10" s="1"/>
  <c r="J12" i="10"/>
  <c r="J14" i="10" s="1"/>
  <c r="BL233" i="3"/>
  <c r="BD111" i="3"/>
  <c r="F8" i="10"/>
  <c r="BK111" i="3"/>
  <c r="BK233" i="3" s="1"/>
  <c r="BJ111" i="3"/>
  <c r="H12" i="10" s="1"/>
  <c r="G8" i="10"/>
  <c r="H8" i="10"/>
  <c r="BI233" i="3" l="1"/>
  <c r="BH233" i="3"/>
  <c r="F14" i="10"/>
  <c r="G14" i="10"/>
  <c r="I12" i="10"/>
  <c r="I14" i="10" s="1"/>
  <c r="H14" i="10"/>
  <c r="BJ233" i="3"/>
  <c r="D8" i="10"/>
  <c r="E8" i="10" s="1"/>
  <c r="D12" i="10" l="1"/>
  <c r="E12" i="10" s="1"/>
  <c r="D14" i="10"/>
  <c r="I25" i="8"/>
  <c r="C10" i="10"/>
  <c r="E10" i="10" s="1"/>
  <c r="J5" i="3"/>
  <c r="I35" i="8" l="1"/>
  <c r="C14" i="10"/>
  <c r="E14" i="10" s="1"/>
  <c r="J7" i="3"/>
  <c r="I33" i="8" s="1"/>
  <c r="P5" i="3"/>
</calcChain>
</file>

<file path=xl/sharedStrings.xml><?xml version="1.0" encoding="utf-8"?>
<sst xmlns="http://schemas.openxmlformats.org/spreadsheetml/2006/main" count="1188" uniqueCount="462">
  <si>
    <t>Částka za mobilitu</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</si>
  <si>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</si>
  <si>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</si>
  <si>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</si>
  <si>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</si>
  <si>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</si>
  <si>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</si>
  <si>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</si>
  <si>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</si>
  <si>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</si>
  <si>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</si>
  <si>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</si>
  <si>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</si>
  <si>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</si>
  <si>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</si>
  <si>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</si>
  <si>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</si>
  <si>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</si>
  <si>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</si>
  <si>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</si>
  <si>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</si>
  <si>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</si>
  <si>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</si>
  <si>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</si>
  <si>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</si>
  <si>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</si>
  <si>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</si>
  <si>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</si>
  <si>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</si>
  <si>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</si>
  <si>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</si>
  <si>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</si>
  <si>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</si>
  <si>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</si>
  <si>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</si>
  <si>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</si>
  <si>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</si>
  <si>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Celkem</t>
  </si>
  <si>
    <t>Angola</t>
  </si>
  <si>
    <t>Barbados</t>
  </si>
  <si>
    <t>Belize</t>
  </si>
  <si>
    <t>Benin</t>
  </si>
  <si>
    <t>Botswana</t>
  </si>
  <si>
    <t>Burkina Faso</t>
  </si>
  <si>
    <t>Burundi</t>
  </si>
  <si>
    <t>Egypt</t>
  </si>
  <si>
    <t>Eritrea</t>
  </si>
  <si>
    <t>Gabon</t>
  </si>
  <si>
    <t>Ghana</t>
  </si>
  <si>
    <t>Guatemala</t>
  </si>
  <si>
    <t>Guinea</t>
  </si>
  <si>
    <t>Guinea-Bissau</t>
  </si>
  <si>
    <t>Guyana</t>
  </si>
  <si>
    <t>Haiti</t>
  </si>
  <si>
    <t>Honduras</t>
  </si>
  <si>
    <t>Chile</t>
  </si>
  <si>
    <t>Laos</t>
  </si>
  <si>
    <t>Lesotho</t>
  </si>
  <si>
    <t>Malawi</t>
  </si>
  <si>
    <t>Mali</t>
  </si>
  <si>
    <t>Myanmar</t>
  </si>
  <si>
    <t>Niger</t>
  </si>
  <si>
    <t>Panama</t>
  </si>
  <si>
    <t>Paraguay</t>
  </si>
  <si>
    <t>Peru</t>
  </si>
  <si>
    <t>Rwanda</t>
  </si>
  <si>
    <t>Samoa</t>
  </si>
  <si>
    <t>Senegal</t>
  </si>
  <si>
    <t>Sierra Leone</t>
  </si>
  <si>
    <t>Togo</t>
  </si>
  <si>
    <t>Tonga</t>
  </si>
  <si>
    <t>Uganda</t>
  </si>
  <si>
    <t>Uruguay</t>
  </si>
  <si>
    <t>Vanuatu</t>
  </si>
  <si>
    <t>Venezuela</t>
  </si>
  <si>
    <t>Zimbabwe</t>
  </si>
  <si>
    <t>za celou dobu trvání mobility</t>
  </si>
  <si>
    <t>Úvazek</t>
  </si>
  <si>
    <t>Indikátor</t>
  </si>
  <si>
    <t>Celkem za projekt</t>
  </si>
  <si>
    <t>Vyčerpáno</t>
  </si>
  <si>
    <t>Zbývá k čerpání</t>
  </si>
  <si>
    <t>Indikátory</t>
  </si>
  <si>
    <t>Zbývá</t>
  </si>
  <si>
    <t>Další ukazatele</t>
  </si>
  <si>
    <t>zpět na úvodní stránku</t>
  </si>
  <si>
    <t>leden</t>
  </si>
  <si>
    <t>Měsíc realizace</t>
  </si>
  <si>
    <t>Počet produktivních hodin (skutečnost)</t>
  </si>
  <si>
    <t>pomocný výpočet</t>
  </si>
  <si>
    <t>měsíc vykazování</t>
  </si>
  <si>
    <t>1720 hodin - určená délka roku</t>
  </si>
  <si>
    <t>březen</t>
  </si>
  <si>
    <t>únor</t>
  </si>
  <si>
    <t>červen</t>
  </si>
  <si>
    <t>červenec</t>
  </si>
  <si>
    <t>duben</t>
  </si>
  <si>
    <t>květen</t>
  </si>
  <si>
    <t>listopad</t>
  </si>
  <si>
    <t>srpen</t>
  </si>
  <si>
    <t>prosinec</t>
  </si>
  <si>
    <t>září</t>
  </si>
  <si>
    <t>říjen</t>
  </si>
  <si>
    <t>Počet produktivních hodin, které lze vykázat v ŽoP</t>
  </si>
  <si>
    <t>Částka, kterou lze vykázat v ŽoP</t>
  </si>
  <si>
    <t>Vykázáno v ZoR</t>
  </si>
  <si>
    <t>měsíc</t>
  </si>
  <si>
    <t>rok</t>
  </si>
  <si>
    <t>hodnota</t>
  </si>
  <si>
    <t>pomocné výpočty (bude schováno)</t>
  </si>
  <si>
    <t>Limit produktivních hodin (nárok za měsíc) dle výše úvazku</t>
  </si>
  <si>
    <t>počet produktivních hodin (skutečnost) - kumulativně za 12 měsíců</t>
  </si>
  <si>
    <t>počet vykázaných produkt. hodin v ŽoP - kumulativně za 12 měsíců</t>
  </si>
  <si>
    <t>Počet hodin vykázaných v ŽoP (kumulativně)</t>
  </si>
  <si>
    <t>Částka vykázaná v ŽoP (kumulativně)</t>
  </si>
  <si>
    <t>List "Úvod"</t>
  </si>
  <si>
    <t>Odpracované hodiny/druh nepřítomnosti</t>
  </si>
  <si>
    <t>Dovolená</t>
  </si>
  <si>
    <t>Pracovní neschopnost do 14 dní (včetně)</t>
  </si>
  <si>
    <t>Pracovní neschopnost nad 14 dní</t>
  </si>
  <si>
    <t>Ošetřování člena rodiny</t>
  </si>
  <si>
    <t>ANO</t>
  </si>
  <si>
    <t>NE</t>
  </si>
  <si>
    <t>POSTUP PRO VYPLNĚNÍ A POUŽÍVÁNÍ JEDNOTLIVÝCH LISTŮ</t>
  </si>
  <si>
    <t>Odpracované hodiny (tj. hodiny v nichž zaměstnanec přímo vykonával pro zaměstnavatele činnosti dle pracovněprávního vztahu)</t>
  </si>
  <si>
    <t>Vykazuje se jako produktivní hodina?</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</si>
  <si>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</si>
  <si>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</si>
  <si>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</si>
  <si>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</si>
  <si>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</si>
  <si>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</si>
  <si>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</si>
  <si>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</si>
  <si>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</si>
  <si>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</si>
  <si>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</si>
  <si>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</si>
  <si>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</si>
  <si>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</si>
  <si>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</si>
  <si>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</si>
  <si>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</si>
  <si>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</si>
  <si>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Částka vykázaná v ŽoP kumulativně</t>
  </si>
  <si>
    <t>Celkem (v Kč)</t>
  </si>
  <si>
    <t>vyberte ze seznamu</t>
  </si>
  <si>
    <t>Žena</t>
  </si>
  <si>
    <t>Muž</t>
  </si>
  <si>
    <t>Nebinární</t>
  </si>
  <si>
    <t>Částka rozpočtu</t>
  </si>
  <si>
    <t>Počet pracovních dní mobility (skutečnost)</t>
  </si>
  <si>
    <t>Cena jednotky mobility</t>
  </si>
  <si>
    <t>Nepřítomnost bez mzdy/platu, resp. náhrady mzdy/platu (např. neplacené volno)</t>
  </si>
  <si>
    <t>Státní svátek neodpracovaný</t>
  </si>
  <si>
    <t>Státní svátek odpracovaný</t>
  </si>
  <si>
    <t>Překážka v práci, za níž náleží zaměstnanci mzda/plat, popř. náhrada mzdy/platu hrazená zaměstnavatelem</t>
  </si>
  <si>
    <t>Výjezd do země</t>
  </si>
  <si>
    <t>Poznámka</t>
  </si>
  <si>
    <t>Včetně benefitů sjednaných v pracovní/kolektivní smlouvě (např. sick day), které se považují za výkon práce a započítávají se do plnění jednotky.</t>
  </si>
  <si>
    <t>V případě, že zaměstnavatel nařídí zaměstnanci práci ve svátek (V souladu s § 91 odst. 4 zákona č. 262/2006 Sb., zákoníku práce, ve znění pozdějších předpisů), je možné zahrnout hodiny práce ve svátek do produktivních hodin, a to bez ohledu na to, zda zaměstnanec čerpá za práci ve svátek náhradní volno či se dohodl se zaměstnavatelem na poskytnutí příplatku k dosažené mzdě (v souladu s § 115 odst. 1 a 2 zákonu č. 262/2006 Sb., zákoníku práce, ve znění pozdějších předpisů).</t>
  </si>
  <si>
    <t>-</t>
  </si>
  <si>
    <t>Počet pracovních dní vykázaných v ŽoP (kumulativně)</t>
  </si>
  <si>
    <t>Počet pracovních dní mobility, které lze vykázat v ŽoP</t>
  </si>
  <si>
    <t>Počet pracovních dní mobility vykázaných v ŽoP kumulativně</t>
  </si>
  <si>
    <t>Max. limit způsobilých produktivních hodin (nárok kumulativně za 12 měsíců)</t>
  </si>
  <si>
    <t>Částky vykázané v jednotlivých ZoR</t>
  </si>
  <si>
    <t>Albánie</t>
  </si>
  <si>
    <t>Alžírsko</t>
  </si>
  <si>
    <t>Argentina</t>
  </si>
  <si>
    <t>Arménie</t>
  </si>
  <si>
    <t>Austrálie</t>
  </si>
  <si>
    <t>Ázerbájdžán</t>
  </si>
  <si>
    <t>Bangladéš</t>
  </si>
  <si>
    <t>Belgie</t>
  </si>
  <si>
    <t>Bělorusko</t>
  </si>
  <si>
    <t>Bermudy</t>
  </si>
  <si>
    <t>Bolívie</t>
  </si>
  <si>
    <t>Bosna a Hercegovina</t>
  </si>
  <si>
    <t>Brazílie</t>
  </si>
  <si>
    <t>Bulharsko</t>
  </si>
  <si>
    <t>Čad</t>
  </si>
  <si>
    <t>Černá Hora</t>
  </si>
  <si>
    <t>Česká republika</t>
  </si>
  <si>
    <t>Čína</t>
  </si>
  <si>
    <t>Dánsko</t>
  </si>
  <si>
    <t>Demokratická republika Kongo</t>
  </si>
  <si>
    <t>Dominikánská republika</t>
  </si>
  <si>
    <t>Džibutsko</t>
  </si>
  <si>
    <t>Ekvádor</t>
  </si>
  <si>
    <t>Estonsko</t>
  </si>
  <si>
    <t>Etiopie</t>
  </si>
  <si>
    <t>Faerské ostrovy</t>
  </si>
  <si>
    <t>Fidži</t>
  </si>
  <si>
    <t>Filipíny</t>
  </si>
  <si>
    <t>Finsko</t>
  </si>
  <si>
    <t>Francie</t>
  </si>
  <si>
    <t>Gambie</t>
  </si>
  <si>
    <t>Gruzie</t>
  </si>
  <si>
    <t>Hongkong</t>
  </si>
  <si>
    <t>Chorvatsko</t>
  </si>
  <si>
    <t>Indie</t>
  </si>
  <si>
    <t>Indonésie</t>
  </si>
  <si>
    <t>Irsko</t>
  </si>
  <si>
    <t>Island</t>
  </si>
  <si>
    <t>Itálie</t>
  </si>
  <si>
    <t>Izrael</t>
  </si>
  <si>
    <t>Jamajka</t>
  </si>
  <si>
    <t>Japonsko</t>
  </si>
  <si>
    <t>Jemen</t>
  </si>
  <si>
    <t>Jihoafrická republika</t>
  </si>
  <si>
    <t>Jižní Korea</t>
  </si>
  <si>
    <t>Jordánsko</t>
  </si>
  <si>
    <t>Kambodža</t>
  </si>
  <si>
    <t>Kamerun</t>
  </si>
  <si>
    <t>Kanada</t>
  </si>
  <si>
    <t>Kapverdy</t>
  </si>
  <si>
    <t>Kazachstán</t>
  </si>
  <si>
    <t>Keňa</t>
  </si>
  <si>
    <t>Kolumbie</t>
  </si>
  <si>
    <t>Komory</t>
  </si>
  <si>
    <t>Kongo</t>
  </si>
  <si>
    <t>Kosovská republika</t>
  </si>
  <si>
    <t>Kostarika</t>
  </si>
  <si>
    <t>Kuba</t>
  </si>
  <si>
    <t>Kypr</t>
  </si>
  <si>
    <t>Kyrgyzstán</t>
  </si>
  <si>
    <t>Libanon</t>
  </si>
  <si>
    <t>Libérie</t>
  </si>
  <si>
    <t>Libye</t>
  </si>
  <si>
    <t>Lichtenštejnsko</t>
  </si>
  <si>
    <t>Litva</t>
  </si>
  <si>
    <t>Lotyšsko</t>
  </si>
  <si>
    <t>Lucembursko</t>
  </si>
  <si>
    <t>Madagaskar</t>
  </si>
  <si>
    <t>Maďarsko</t>
  </si>
  <si>
    <t>Makedonie</t>
  </si>
  <si>
    <t>Malajsie</t>
  </si>
  <si>
    <t>Malta</t>
  </si>
  <si>
    <t>Maroko</t>
  </si>
  <si>
    <t>Mauricius</t>
  </si>
  <si>
    <t>Mauritánie</t>
  </si>
  <si>
    <t>Mexiko</t>
  </si>
  <si>
    <t>Moldavská republika</t>
  </si>
  <si>
    <t>Mosambik</t>
  </si>
  <si>
    <t>Namibie</t>
  </si>
  <si>
    <t>Německo</t>
  </si>
  <si>
    <t>Nepál</t>
  </si>
  <si>
    <t>Nigérie</t>
  </si>
  <si>
    <t>Nikaragua</t>
  </si>
  <si>
    <t>Nizozemsko</t>
  </si>
  <si>
    <t>Norsko</t>
  </si>
  <si>
    <t>Nová Kaledonie</t>
  </si>
  <si>
    <t>Nový Zéland</t>
  </si>
  <si>
    <t>Pákistán</t>
  </si>
  <si>
    <t>Palestinská autonomní území</t>
  </si>
  <si>
    <t>Papua-Nová Guinea</t>
  </si>
  <si>
    <t>Pobřeží slonoviny</t>
  </si>
  <si>
    <t>Polsko</t>
  </si>
  <si>
    <t>Portugalsko</t>
  </si>
  <si>
    <t>Rakousko</t>
  </si>
  <si>
    <t>Republika Srbsko</t>
  </si>
  <si>
    <t>Rumunsko</t>
  </si>
  <si>
    <t>Rusko</t>
  </si>
  <si>
    <t>Řecko</t>
  </si>
  <si>
    <t>Salvador</t>
  </si>
  <si>
    <t>Saúdská Arábie</t>
  </si>
  <si>
    <t>Singapur</t>
  </si>
  <si>
    <t>Slovensko</t>
  </si>
  <si>
    <t>Slovinsko</t>
  </si>
  <si>
    <t>Spojené arabské emiráty</t>
  </si>
  <si>
    <t>Srí Lanka</t>
  </si>
  <si>
    <t>Středoafrická republika</t>
  </si>
  <si>
    <t>Súdán</t>
  </si>
  <si>
    <t>Surinam</t>
  </si>
  <si>
    <t>Svazijsko</t>
  </si>
  <si>
    <t>Sýrie</t>
  </si>
  <si>
    <t>Šalamounovy ostrovy</t>
  </si>
  <si>
    <t>Španělsko</t>
  </si>
  <si>
    <t>Švédsko</t>
  </si>
  <si>
    <t>Švýcarsko</t>
  </si>
  <si>
    <t>Tádžikistán</t>
  </si>
  <si>
    <t>Tanzanie</t>
  </si>
  <si>
    <t>Thajsko</t>
  </si>
  <si>
    <t>Tchaj-wan</t>
  </si>
  <si>
    <t>Trinidad a Tobago</t>
  </si>
  <si>
    <t>Tunisko</t>
  </si>
  <si>
    <t>Turecko</t>
  </si>
  <si>
    <t>Turkmenistán</t>
  </si>
  <si>
    <t>Ukrajina</t>
  </si>
  <si>
    <t>USA</t>
  </si>
  <si>
    <t>Uzbekistán</t>
  </si>
  <si>
    <t>Velká Británie</t>
  </si>
  <si>
    <t>Vietnam</t>
  </si>
  <si>
    <t>Východní Timor</t>
  </si>
  <si>
    <t>Zambie</t>
  </si>
  <si>
    <t>Výjezdy</t>
  </si>
  <si>
    <t>Délka mobility (příjezdy)</t>
  </si>
  <si>
    <t>skupina zemí 1</t>
  </si>
  <si>
    <t>skupina zemí 2</t>
  </si>
  <si>
    <t>skupina zemí 3</t>
  </si>
  <si>
    <t>Částka alokovaná na návratový grant</t>
  </si>
  <si>
    <r>
      <t xml:space="preserve">Částka </t>
    </r>
    <r>
      <rPr>
        <b/>
        <u/>
        <sz val="14"/>
        <rFont val="Calibri"/>
        <family val="2"/>
        <charset val="238"/>
        <scheme val="minor"/>
      </rPr>
      <t>přiřazená</t>
    </r>
    <r>
      <rPr>
        <b/>
        <sz val="14"/>
        <rFont val="Calibri"/>
        <family val="2"/>
        <charset val="238"/>
        <scheme val="minor"/>
      </rPr>
      <t xml:space="preserve"> v kalkulačce k jednotlivým jednotkovým nákladům</t>
    </r>
  </si>
  <si>
    <r>
      <t xml:space="preserve">Částka </t>
    </r>
    <r>
      <rPr>
        <b/>
        <u/>
        <sz val="14"/>
        <rFont val="Calibri"/>
        <family val="2"/>
        <charset val="238"/>
        <scheme val="minor"/>
      </rPr>
      <t>nepřiřazená</t>
    </r>
    <r>
      <rPr>
        <b/>
        <sz val="14"/>
        <rFont val="Calibri"/>
        <family val="2"/>
        <charset val="238"/>
        <scheme val="minor"/>
      </rPr>
      <t xml:space="preserve"> v kalkulačce k jednotlivým jednotkovým nákladům</t>
    </r>
  </si>
  <si>
    <t>Návratový grant - hlavní řešitel</t>
  </si>
  <si>
    <t>Příspěvek na péči o dítě či osobu blízkou</t>
  </si>
  <si>
    <t>Mobilita hlavního řešitele návratového grantu</t>
  </si>
  <si>
    <t>Mentor</t>
  </si>
  <si>
    <t>Pomocný odborný tým pro realizaci návratového grantu</t>
  </si>
  <si>
    <t>Počet příspěvků, které lze vykázat v ŽoP</t>
  </si>
  <si>
    <t>Rozvoj vzdělávání hlavního řešitele návratového grantu</t>
  </si>
  <si>
    <t>Částka za vzdělávání celkem</t>
  </si>
  <si>
    <t>Počet měsíců čerpání příspěvku</t>
  </si>
  <si>
    <t>Cena jednotky za měsíc</t>
  </si>
  <si>
    <t>Pozice</t>
  </si>
  <si>
    <t>Počet produktivních hodin</t>
  </si>
  <si>
    <t>Sazba na jednu produktivní hodinu</t>
  </si>
  <si>
    <t>za celou dobu trvání návratového grantu</t>
  </si>
  <si>
    <t>za celou dobu trvání  návratového grantu</t>
  </si>
  <si>
    <t>v Kč</t>
  </si>
  <si>
    <t>Počet hodin vzdělávání (skutečnost)</t>
  </si>
  <si>
    <t>Počet hodin vzdělávání (kumulativně)</t>
  </si>
  <si>
    <t>Počet hodin vzdělávání, které lze vykázat v ŽoP</t>
  </si>
  <si>
    <t>za 1 člověkoden</t>
  </si>
  <si>
    <t>Jméno, příjmení, titul pracovníka</t>
  </si>
  <si>
    <t>Kód ISPV</t>
  </si>
  <si>
    <t>Diferenciace hrubé mzdy/platu</t>
  </si>
  <si>
    <t>Hrubá mzda dle ISPV (sazba za 1,0 úvazek za kalendářní měsíc)</t>
  </si>
  <si>
    <t>Hrubá mzda dle ISPV včetně odvodů za zaměstnavatele</t>
  </si>
  <si>
    <t>Hodinová sazba na 1 produktivní hodinu</t>
  </si>
  <si>
    <t>Příspevek na péči</t>
  </si>
  <si>
    <t>Jednotkový náklad na vzdělávání hlavního řešitele (na min. 8 hod)</t>
  </si>
  <si>
    <t>Hlavní řešitel návratového grantu</t>
  </si>
  <si>
    <t>medián</t>
  </si>
  <si>
    <t>hlavní řešitel (junior)</t>
  </si>
  <si>
    <t>3Q</t>
  </si>
  <si>
    <t>hlavní řešitel (senior)</t>
  </si>
  <si>
    <t>Výzkumný pracovník (tým)</t>
  </si>
  <si>
    <t>Technický pracovník (tým)</t>
  </si>
  <si>
    <t>HM (6 812,- Kč + odvody za zaměstnavatele; čistého cca 5 000 Kč)</t>
  </si>
  <si>
    <t>Plnění indikátoru 244 021</t>
  </si>
  <si>
    <t>Plnění indikátoru
204 041</t>
  </si>
  <si>
    <t>Počet pracovních dní (člověkodnů)</t>
  </si>
  <si>
    <t>vyplňte počet měsíců (celé číslo); pokud hlavní řešitel čerpá např. příspěvek na dvě osoby po celou dobu návratového grantu v délce 12 měsíců, vyplní se hodnota 24</t>
  </si>
  <si>
    <t>Počet příspěvků (skutečnost)</t>
  </si>
  <si>
    <t>Počet příspěvků (skutečnost)_kumulativně</t>
  </si>
  <si>
    <t>Alokované prostředky</t>
  </si>
  <si>
    <t>Úvazek za měsíc_celkem</t>
  </si>
  <si>
    <t>Plnění indikátoru
244 021</t>
  </si>
  <si>
    <t>Přehled jednotkových nákladů</t>
  </si>
  <si>
    <t>Částka nepřiřazená k jednotkovým nákladům</t>
  </si>
  <si>
    <t>Indikátory (plánované hodnoty):</t>
  </si>
  <si>
    <t>Gender</t>
  </si>
  <si>
    <t>muž</t>
  </si>
  <si>
    <t>žena</t>
  </si>
  <si>
    <t>nebinární</t>
  </si>
  <si>
    <t>Minimální personální náklady z ceny jednotky za jeden měsíc</t>
  </si>
  <si>
    <t>Minimální personální náklady ze sazby na jednu produktivní hodinu</t>
  </si>
  <si>
    <t>z toho minimální personální náklady</t>
  </si>
  <si>
    <t>x</t>
  </si>
  <si>
    <t>Částka, kterou lze vykázat v ŽoP připadající na minimální personální náklady</t>
  </si>
  <si>
    <t>Vědecký obor dle MSCA</t>
  </si>
  <si>
    <t>PHY</t>
  </si>
  <si>
    <t>Fyzika</t>
  </si>
  <si>
    <t>LIF</t>
  </si>
  <si>
    <t>Vědy o živé přírodě</t>
  </si>
  <si>
    <t>CHE</t>
  </si>
  <si>
    <t>Chemie</t>
  </si>
  <si>
    <t>SOC</t>
  </si>
  <si>
    <t>Sociální a humanitní vědy</t>
  </si>
  <si>
    <t>ENG</t>
  </si>
  <si>
    <t>Informatika a technické vědy</t>
  </si>
  <si>
    <t>ECO</t>
  </si>
  <si>
    <t>Ekonomické vědy</t>
  </si>
  <si>
    <t>ENV</t>
  </si>
  <si>
    <t>Životní prostředí</t>
  </si>
  <si>
    <t>MAT</t>
  </si>
  <si>
    <t>Matematika</t>
  </si>
  <si>
    <t>Členění vědeckých oborů vychází z těchto zdrojů:</t>
  </si>
  <si>
    <t>https://www.horizontevropa.cz/files_public/elfinder/3764/VADEMECUM_MSCA.pdf</t>
  </si>
  <si>
    <t>https://rea.ec.europa.eu/system/files/2021-10/MSCA%20Keywords.pdf</t>
  </si>
  <si>
    <t>Vědecké obory dle MSCA</t>
  </si>
  <si>
    <t>doplňte</t>
  </si>
  <si>
    <t>Počet osob</t>
  </si>
  <si>
    <t>244 021</t>
  </si>
  <si>
    <t>204 041</t>
  </si>
  <si>
    <t>204 032</t>
  </si>
  <si>
    <t>Zahájení realizace návratového grantu:</t>
  </si>
  <si>
    <t>Ukončení realizace návratového grantu:</t>
  </si>
  <si>
    <t>1. SO</t>
  </si>
  <si>
    <t>Sledované období (SO)</t>
  </si>
  <si>
    <t>2. SO</t>
  </si>
  <si>
    <t>3. SO</t>
  </si>
  <si>
    <t>4. SO</t>
  </si>
  <si>
    <t>5. SO</t>
  </si>
  <si>
    <t>6. SO</t>
  </si>
  <si>
    <t>7. SO</t>
  </si>
  <si>
    <t>8. SO</t>
  </si>
  <si>
    <t>9. SO</t>
  </si>
  <si>
    <t>10. SO</t>
  </si>
  <si>
    <t>11. SO</t>
  </si>
  <si>
    <t>12. SO</t>
  </si>
  <si>
    <t>Částky vykázané v jednotlivých sledovaných obdobích (SO)</t>
  </si>
  <si>
    <t>Celkem za sledované období (SO)</t>
  </si>
  <si>
    <t>Název jednotkového nákladu</t>
  </si>
  <si>
    <t>Plnění indikátoru
204 032</t>
  </si>
  <si>
    <t xml:space="preserve">Indikátory - celkem </t>
  </si>
  <si>
    <t>Mobilita hlavního řešitele návratového grantu (plánováno)</t>
  </si>
  <si>
    <t>Mobilita hlavního řešitele návratového grantu (realizováno)</t>
  </si>
  <si>
    <t>Gender (hlavní řešitel):</t>
  </si>
  <si>
    <t>Plánováno</t>
  </si>
  <si>
    <t>Realizováno</t>
  </si>
  <si>
    <t>Vědecký obor návratového grantu dle MSCA</t>
  </si>
  <si>
    <t>Čerpání dle sledovaných období (v Kč)</t>
  </si>
  <si>
    <t>Počet udělených návratových grantů</t>
  </si>
  <si>
    <t>Počet přímo ovlivněných osob EFRR intervencí</t>
  </si>
  <si>
    <t>Mobility - počet výjezdů</t>
  </si>
  <si>
    <t>Název návratového grantu:</t>
  </si>
  <si>
    <t>Hlavní řešitel návratového grantu:</t>
  </si>
  <si>
    <t>Počet hodin vzdělávání</t>
  </si>
  <si>
    <t>doplňte počet hodin vzdělávání</t>
  </si>
  <si>
    <t>cena jedné hodiny vzdělávání</t>
  </si>
  <si>
    <t>PRODUKTIVNÍ HODINY
(relevantní pro jednotkové náklady "Návratový grant - hlavní řešitel", "Mentor" a "Pomocný odborný tým pro realizaci návratového grantu")</t>
  </si>
  <si>
    <t xml:space="preserve">List "Přehled"
</t>
  </si>
  <si>
    <t>List "Realizace návratového grantu"</t>
  </si>
  <si>
    <t>1. sledované období
(od - do)</t>
  </si>
  <si>
    <t>2. sledované období
(od - do)</t>
  </si>
  <si>
    <t>3. sledované období
(od - do)</t>
  </si>
  <si>
    <t>4. sledované období
(od - do)</t>
  </si>
  <si>
    <t>5. sledované období
(od - do)</t>
  </si>
  <si>
    <t>6. sledované období
(od - do)</t>
  </si>
  <si>
    <t>7. sledované období
(od - do)</t>
  </si>
  <si>
    <t>8. sledované období
(od - do)</t>
  </si>
  <si>
    <t>9. sledované období
(od - do)</t>
  </si>
  <si>
    <t>10. sledované období
(od - do)</t>
  </si>
  <si>
    <t>11. sledované období
(od - do)</t>
  </si>
  <si>
    <t>12. sledované období
(od - do)</t>
  </si>
  <si>
    <t>za všechny osoby odborného týmu a za celou dobu trvání  návratového grantu</t>
  </si>
  <si>
    <t>za všechny mentory a za celou dobu trvání návratového grantu</t>
  </si>
  <si>
    <t>Vykazování jednotek aktivit</t>
  </si>
  <si>
    <t>Registrační číslo projektu OP JAK, do kterého je návratový grant vykazován:</t>
  </si>
  <si>
    <t>hlavní řešitel (Ph. D. student)</t>
  </si>
  <si>
    <t>Zdroj dat: ISPV za rok 2024 (mzdová sféra)</t>
  </si>
  <si>
    <t>4.0</t>
  </si>
  <si>
    <t>Cena jednotky vzdělávání</t>
  </si>
  <si>
    <t>Celkové způsobilé náklady návratového grantu</t>
  </si>
  <si>
    <t>Na tomto listu jsou uvedeny souhrnné údaje:
- o dosažených způsobilých jednotkových nákladech v jednotlivých sledovaných obdobích (včetně částek připadajících na minimální personální náklady),
- o dosažených hodnotách indikátorů,
- o genderu,
- o typu vědeckého oboru (dle klasifikace MSCA) návratového grantu,
- o počtu mobilit v dělení podle země výjezdu.
Údaje z tohoto listu používá hlavní řešitel při reportingu realizace návratového grantu.
Bílé buňky v řádcích 5 a 7 (u sloupců pro jednotlivá sledovaná období) jsou určena k ručnímu vyplnění ze strany Hlavního řešitele. Doplnit lze údaje o začátku a konci sledovaného období. Náklady za realizované jednotky aktivit se však započítávají do nákladů daného sledovaného období na základě údajů (čísla sledovaného období) na listu Realizace návratového grantu.</t>
  </si>
  <si>
    <t>KALKULAČKA AKTIVITA 3_REALIZACE NÁVRATOVÉHO GRANTU</t>
  </si>
  <si>
    <t>ZÁKLADNÍ INFORMACE PRO PRÁCI S KALKULAČKOU</t>
  </si>
  <si>
    <t>Návratový grant:</t>
  </si>
  <si>
    <t>Identifikace změny</t>
  </si>
  <si>
    <t>List "Evidence změn JN"</t>
  </si>
  <si>
    <t>Evidence změn jednotkových nákladů (JN)</t>
  </si>
  <si>
    <t>Kalkulačka Aktivita 3_realizace návratového grantu</t>
  </si>
  <si>
    <t>Verze:</t>
  </si>
  <si>
    <t>Popis a zdůvodnění změny</t>
  </si>
  <si>
    <t>Počet pracovních dní mobility, které lze vykázat v ŽoP_celkem</t>
  </si>
  <si>
    <r>
      <t xml:space="preserve">Kalkulačka Aktivita 3_realizace návratového grantu (soubor ve formátu .xlsx) je určena k monitorování realizovaných jednotek aktivit návratového grantu a nákladů a indikátorů souvisejících s těmito jednotkami aktivit. </t>
    </r>
    <r>
      <rPr>
        <b/>
        <sz val="10"/>
        <color theme="1"/>
        <rFont val="Segoe UI"/>
        <family val="2"/>
        <charset val="238"/>
      </rPr>
      <t xml:space="preserve">V kalkulačce vyplňujte vždy pouze "BÍLÁ" pole. Pokud je v poli možnost výběru z číselníku, použijte ji. Hodnoty nekopírujte a nepřesunujte, vždy je ručně vepište. Hlavní řešitel používá během realizace návratového grantu jeden soubor kalkulačky a za každé sledované období připisuje údaje o realizovaných jednotkách aktivit. 
</t>
    </r>
    <r>
      <rPr>
        <sz val="10"/>
        <color theme="1"/>
        <rFont val="Segoe UI"/>
        <family val="2"/>
        <charset val="238"/>
      </rPr>
      <t xml:space="preserve">
Prostředky na návratový grant jsou stanoveny pomocí jednotkových nákladů. Náklady návratového grantu se skládají až ze 6 typů jednotkových nákladů, přičemž platí, že jednotkový náklad "Návratový grant - hlavní řešitel" je při realizaci návratového grantu povinný a ostatní jednotkové náklady jsou volitelné (Mentor, Pomocný odborný tým pro realizaci návratového grantu, Příspěvek na péči o dítě či osobu blízkou, Mobilita hlavního řešitele návratového grantu (výjezdy), Rozvoj vzdělávání hlavního řešitele návratového grantu).
</t>
    </r>
    <r>
      <rPr>
        <b/>
        <sz val="10"/>
        <color theme="1"/>
        <rFont val="Segoe UI"/>
        <family val="2"/>
        <charset val="238"/>
      </rPr>
      <t>U jednotkových nákladů "Návratový grant - hlavní řešitel", "Mentor" a  "Pomocný odborný tým pro realizaci návratového grantu" je používán princip "produktivních hodin".</t>
    </r>
    <r>
      <rPr>
        <sz val="10"/>
        <color theme="1"/>
        <rFont val="Segoe UI"/>
        <family val="2"/>
        <charset val="238"/>
      </rPr>
      <t xml:space="preserve"> Produktivní hodina = skutečně odpracovaná hodina, za kterou náleží zaměstnanci mzda/plat či odměna z dohody, nebo hodina, za kterou zaměstnanci náleží náhrada mzdy/platu (např. náhrada mzdy za pracovní neschopnost hrazená zaměstnavatelem) vyjma hodin dovolené a státních svátků, v nichž zaměstnanec nepracoval. V případě, že zaměstnavatel nařídí zaměstnanci práci ve státní svátek, pak je možné hodiny připadající na práci ve státní svátek vykázat jako produktivní hodiny. Náklad na 1 produktivní hodinu v sobě zahrnuje také náklady na hodiny dovolené a státních svátků.
Pro období 12 po sobě jdoucích kalendářních měsíců je možné plánovat pro zaměstnance zaměstnaného na 1,0 úvazek maximálně 1720 produktivních hodin. Maximální počet produktivních hodin se alikvotně krátí v případě zaměstnance zaměstnaného na zkrácený úvazek (např. 0,5) nebo v případě kratší doby zapojení zaměstnance do realizace návratového grantu, než je období 12 po sobě jdoucích kalendářních měsíců.
</t>
    </r>
    <r>
      <rPr>
        <b/>
        <sz val="10"/>
        <color theme="1"/>
        <rFont val="Segoe UI"/>
        <family val="2"/>
        <charset val="238"/>
      </rPr>
      <t xml:space="preserve">U jednotkového nákladu "Mobilita hlavního řešitele návratového grantu (výjezdy)" je pro vyčíslení jednotkových nákladů souvisejících s realizovanými mobilitami a k výpočtu dosažených hodnot indikátorů používán princip "pracovních dní mobility". </t>
    </r>
    <r>
      <rPr>
        <sz val="10"/>
        <color theme="1"/>
        <rFont val="Segoe UI"/>
        <family val="2"/>
        <charset val="238"/>
      </rPr>
      <t xml:space="preserve">Pracovní den mobility (člověkoden) = pracovní den, ve kterém pracovník v rámci výjezdové mobility odpracuje alespoň 4 hodiny.
</t>
    </r>
    <r>
      <rPr>
        <b/>
        <sz val="10"/>
        <color theme="1"/>
        <rFont val="Segoe UI"/>
        <family val="2"/>
        <charset val="238"/>
      </rPr>
      <t>Minimální personální náklady</t>
    </r>
    <r>
      <rPr>
        <sz val="10"/>
        <color theme="1"/>
        <rFont val="Segoe UI"/>
        <family val="2"/>
        <charset val="238"/>
      </rPr>
      <t xml:space="preserve"> - u jednotkových nákladů "Návratový grant - hlavní řešitel" a "Příspěvek na péči o dítě či osobu blízkou" jsou na listu "Realizace návratového grantu" vyčísleny částky minimálních personálních nákladů. Minimální personální náklad představuje minimální částku, která musí být z každé jednotky zahrnuta do mzdových nákladů hlavního řešitele návratového grantu. </t>
    </r>
  </si>
  <si>
    <r>
      <t>Hlavní řešitel nejprve vyplní pole "</t>
    </r>
    <r>
      <rPr>
        <b/>
        <sz val="10"/>
        <rFont val="Segoe UI"/>
        <family val="2"/>
        <charset val="238"/>
      </rPr>
      <t xml:space="preserve">Částka alokovaná na návratový grant" a to dle schválené výše prostředků na návratový grant. 
</t>
    </r>
    <r>
      <rPr>
        <b/>
        <u/>
        <sz val="10"/>
        <rFont val="Segoe UI"/>
        <family val="2"/>
        <charset val="238"/>
      </rPr>
      <t>Dále hlavní řešitel vyplní levou část tabulky (pod nadpisem Alokované prostředky)</t>
    </r>
    <r>
      <rPr>
        <b/>
        <sz val="10"/>
        <rFont val="Segoe UI"/>
        <family val="2"/>
        <charset val="238"/>
      </rPr>
      <t xml:space="preserve">. Údaje o alokovaných prostředcích jednotlivých jednotek aktivit musí být v souladu se schválenou žádostí o návratový grant. </t>
    </r>
    <r>
      <rPr>
        <sz val="10"/>
        <rFont val="Segoe UI"/>
        <family val="2"/>
        <charset val="238"/>
      </rPr>
      <t xml:space="preserve">
</t>
    </r>
    <r>
      <rPr>
        <b/>
        <u/>
        <sz val="10"/>
        <rFont val="Segoe UI"/>
        <family val="2"/>
        <charset val="238"/>
      </rPr>
      <t>Následně hlavní řešitel (ve vazbě na realizaci návratového grantu) vyplňuje pravou část tabulky (pod nadpisem Vykazování jednotek aktivit).</t>
    </r>
    <r>
      <rPr>
        <b/>
        <sz val="10"/>
        <rFont val="Segoe UI"/>
        <family val="2"/>
        <charset val="238"/>
      </rPr>
      <t xml:space="preserve"> Hlavní řešitel vyplňuje:</t>
    </r>
    <r>
      <rPr>
        <sz val="10"/>
        <rFont val="Segoe UI"/>
        <family val="2"/>
        <charset val="238"/>
      </rPr>
      <t xml:space="preserve">
</t>
    </r>
    <r>
      <rPr>
        <b/>
        <sz val="10"/>
        <rFont val="Segoe UI"/>
        <family val="2"/>
        <charset val="238"/>
      </rPr>
      <t>- pro aktivitu "Hlavní řešitel - návratový grant"</t>
    </r>
    <r>
      <rPr>
        <sz val="10"/>
        <rFont val="Segoe UI"/>
        <family val="2"/>
        <charset val="238"/>
      </rPr>
      <t xml:space="preserve"> - jméno, příjmení, titul hlavního řešitele, gender, pro každý kalendářní měsíc realizace návratového grantu hlavní řešitel vyplní číslo sledovaného období (SO), do kterého se vykazované jednotky započítají, výši úvazku dle pracovní smlouvy (popř. DPČ) a počet dosažených produktivních hodin (počet produktivních hodin se stanoví na základě podkladů pro zúčtování mzdy, popř. údajů mzdového účetnictví, tj. např. z výplatního lístku, mzdového listu apod. Definice produktivní hodiny je uvedena výše na listu Instrukce).
</t>
    </r>
    <r>
      <rPr>
        <b/>
        <sz val="10"/>
        <rFont val="Segoe UI"/>
        <family val="2"/>
        <charset val="238"/>
      </rPr>
      <t>- pro aktivitu "Příspěvek na péči o dítě či osobu blízkou"</t>
    </r>
    <r>
      <rPr>
        <sz val="10"/>
        <rFont val="Segoe UI"/>
        <family val="2"/>
        <charset val="238"/>
      </rPr>
      <t xml:space="preserve"> - číslo sledovaného období (SO), do kterého se vykazované jednotky započítají a počet přijatých příspěvků v každém kalendářním měsíci,
</t>
    </r>
    <r>
      <rPr>
        <b/>
        <sz val="10"/>
        <rFont val="Segoe UI"/>
        <family val="2"/>
        <charset val="238"/>
      </rPr>
      <t>- pro aktivitu "Mobilita hlavního řešitele návratového grantu"</t>
    </r>
    <r>
      <rPr>
        <sz val="10"/>
        <rFont val="Segoe UI"/>
        <family val="2"/>
        <charset val="238"/>
      </rPr>
      <t xml:space="preserve"> - číslo sledovaného období (SO), do kterého se vykazované jednotky započítají, výši úvazku dle pracovní smlouvy (popř. DPČ) a počet dosažených pracovních dní mobility, 
</t>
    </r>
    <r>
      <rPr>
        <b/>
        <sz val="10"/>
        <rFont val="Segoe UI"/>
        <family val="2"/>
        <charset val="238"/>
      </rPr>
      <t xml:space="preserve">- pro aktivitu "Rozvoj vzdělávání hlavního řešitele návratového grantu" </t>
    </r>
    <r>
      <rPr>
        <sz val="10"/>
        <rFont val="Segoe UI"/>
        <family val="2"/>
        <charset val="238"/>
      </rPr>
      <t xml:space="preserve">- číslo sledovaného období (SO), do kterého se vykazované jednotky započítají, a počet realizovaných hodin vzdělávání,
</t>
    </r>
    <r>
      <rPr>
        <b/>
        <sz val="10"/>
        <rFont val="Segoe UI"/>
        <family val="2"/>
        <charset val="238"/>
      </rPr>
      <t>- pro aktivitu "Mentor"</t>
    </r>
    <r>
      <rPr>
        <sz val="10"/>
        <rFont val="Segoe UI"/>
        <family val="2"/>
        <charset val="238"/>
      </rPr>
      <t xml:space="preserve"> - pro každého mentora (je-li jich více) jméno, příjmení, titul, gender a pro každý kalendářní měsíc realizace návratového grantu číslo sledovaného období (SO), do kterého se vykazované jednotky započítají, výši úvazku dle pracovní smlouvy (popř. DPČ) a počet dosažených produktivních hodin (počet produktivních hodin se stanoví na základě podkladů pro zúčtování mzdy, popř. údajů mzdového účetnictví, tj. např. z výplatního lístku, mzdového listu apod. Definice produktivní hodiny je uvedena výše na listu Instrukce),
</t>
    </r>
    <r>
      <rPr>
        <b/>
        <sz val="10"/>
        <rFont val="Segoe UI"/>
        <family val="2"/>
        <charset val="238"/>
      </rPr>
      <t>- pro aktivitu "Pomocný odborný tým pro realizaci návratového grantu"</t>
    </r>
    <r>
      <rPr>
        <sz val="10"/>
        <rFont val="Segoe UI"/>
        <family val="2"/>
        <charset val="238"/>
      </rPr>
      <t xml:space="preserve"> - pro každého člena pomocného odborného týmu (je-li jich více) jméno, příjmení, titul, gender a pro každý kalendářní měsíc realizace návratového grantu číslo sledovaného období (SO), do kterého se vykazované jednotky započítají, výši úvazku dle pracovní smlouvy (popř. DPČ) a počet dosažených produktivních hodin (počet produktivních hodin se stanoví na základě podkladů pro zúčtování mzdy, popř. údajů mzdového účetnictví, tj. např. z výplatního lístku, mzdového listu apod. Definice produktivní hodiny je uvedena výše na listu Instrukce).
</t>
    </r>
    <r>
      <rPr>
        <b/>
        <sz val="10"/>
        <rFont val="Segoe UI"/>
        <family val="2"/>
        <charset val="238"/>
      </rPr>
      <t>Sledované období (SO)</t>
    </r>
    <r>
      <rPr>
        <sz val="10"/>
        <rFont val="Segoe UI"/>
        <family val="2"/>
        <charset val="238"/>
      </rPr>
      <t xml:space="preserve"> je období, za které hlavní řešitel návratového grantu předkládá svému zaměstnavateli (poskytovateli návratového grantu) průběžnou zprávu o činnosti či závěrečnou zprávu o činnosti.
</t>
    </r>
    <r>
      <rPr>
        <b/>
        <sz val="10"/>
        <rFont val="Segoe UI"/>
        <family val="2"/>
        <charset val="238"/>
      </rPr>
      <t>Po vyplnění všech výše požadovaných údajů provede kalkulačka automaticky výpočet nákladů náležejících k vykázaným jednotkám aktivit. Hodnoty splněných indikátorů doplňuje hlavní řešitel ručně, a to po splnění podmínek pro daný indikátor.</t>
    </r>
  </si>
  <si>
    <r>
      <t xml:space="preserve">Tento list je určen především pro evidenci změn týkajících  se převodu prostředků mezi jednotkovými náklady. Ke každé změně uveďte </t>
    </r>
    <r>
      <rPr>
        <b/>
        <sz val="10"/>
        <rFont val="Segoe UI"/>
        <family val="2"/>
        <charset val="238"/>
      </rPr>
      <t>"Identifikaci změny"</t>
    </r>
    <r>
      <rPr>
        <sz val="10"/>
        <rFont val="Segoe UI"/>
        <family val="2"/>
        <charset val="238"/>
      </rPr>
      <t xml:space="preserve"> (pro snazší orientaci v tabulce změn) a </t>
    </r>
    <r>
      <rPr>
        <b/>
        <sz val="10"/>
        <rFont val="Segoe UI"/>
        <family val="2"/>
        <charset val="238"/>
      </rPr>
      <t>"Popis a zdůvodnění změny"</t>
    </r>
    <r>
      <rPr>
        <sz val="10"/>
        <rFont val="Segoe UI"/>
        <family val="2"/>
        <charset val="238"/>
      </rPr>
      <t xml:space="preserve">.
</t>
    </r>
    <r>
      <rPr>
        <u/>
        <sz val="10"/>
        <rFont val="Segoe UI"/>
        <family val="2"/>
        <charset val="238"/>
      </rPr>
      <t>Příklad:</t>
    </r>
    <r>
      <rPr>
        <sz val="10"/>
        <rFont val="Segoe UI"/>
        <family val="2"/>
        <charset val="238"/>
      </rPr>
      <t xml:space="preserve">
Identifikace změny: Navýšení počtu produktivních hodin u jednotkového nákladu Pomocný odborný tým pro realizaci návratového grantu
Popis a zdůvodnění změny: Snížení počtu alokovaných produktivních hodin u jednotkového nákladu Mentor z 688 produktivních hodin na 654 produktivních hodin (tj. celková alokace JN se sníží z částky 435 504,00 Kč na 413 982,00 Kč). Navýšení počtu alokovaných produktivních hodin u jednotkového nákladu Pomocný odborný tým pro realizaci návratového grantu ze 1 376 produktivních hodin na 1 416 produktivních hodin (tj. alokace JN se zvýší z částky 732 032,00 Kč na 753 312,00 Kč). Při této změně zůstává 242,00 Kč nepřiřazených k žádnému jednotkovému nákladu. Změna je provedena z důvodu vyšší potřeby zapojení člena pomocného odborného týmu do realizace návratového grantu (u jednoho odborného pracovníka došlo k navýšení úvazku v jednom měsíci z 0,5 na 0,75). </t>
    </r>
  </si>
  <si>
    <r>
      <rPr>
        <b/>
        <sz val="10"/>
        <color theme="1"/>
        <rFont val="Segoe UI"/>
        <family val="2"/>
        <charset val="238"/>
      </rPr>
      <t>Hlavní řešitel vyplňuje název návratového grantu, jméno a příjmení hlavního řešitele návratového grantu, předpokládané datum zahájení a ukončení realizace návratového grantu, a registrační číslo projektu OP JAK, do kterého je návratový grant vykazován.</t>
    </r>
    <r>
      <rPr>
        <sz val="10"/>
        <color theme="1"/>
        <rFont val="Segoe UI"/>
        <family val="2"/>
        <charset val="238"/>
      </rPr>
      <t xml:space="preserve">
Na tomto listu je také zobrazen rozpočet návratového grantu (náklady jsou děleny dle jednotlivých  jednotkových nákladů) a přehled indikátorů. Údaje o rozpočtu projektu a indikátorech hlavní řešitel na tomto listu needituje.</t>
    </r>
  </si>
  <si>
    <t>Země výjezdu: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</si>
</sst>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č&quot;_-;\-* #,##0.00\ &quot;Kč&quot;_-;_-* &quot;-&quot;??\ &quot;Kč&quot;_-;_-@_-"/>
    <numFmt numFmtId="164" formatCode="_-* #,##0.00\ [$Kč-405]_-;\-* #,##0.00\ [$Kč-405]_-;_-* &quot;-&quot;??\ [$Kč-405]_-;_-@_-"/>
    <numFmt numFmtId="165" formatCode="#,##0.00\ &quot;Kč&quot;"/>
    <numFmt numFmtId="166" formatCode="0.000"/>
    <numFmt numFmtId="167" formatCode="_-* #,##0\ &quot;Kč&quot;_-;\-* #,##0\ &quot;Kč&quot;_-;_-* &quot;-&quot;??\ &quot;Kč&quot;_-;_-@_-"/>
    <numFmt numFmtId="168" formatCode="#,##0.00\ [$CZK]"/>
    <numFmt numFmtId="169" formatCode="0.0000"/>
    <numFmt numFmtId="170" formatCode="_-* #,##0.000000\ &quot;Kč&quot;_-;\-* #,##0.000000\ &quot;Kč&quot;_-;_-* &quot;-&quot;??????\ &quot;Kč&quot;_-;_-@_-"/>
  </numFmts>
  <fonts count="67" x14ac:knownFonts="1">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20"/>
      <name val="Calibri"/>
      <family val="2"/>
      <charset val="238"/>
      <scheme val="minor"/>
    </font>
    <font>
      <b/>
      <sz val="14"/>
      <name val="Calibri"/>
      <family val="2"/>
      <charset val="238"/>
      <scheme val="minor"/>
    </font>
    <font>
      <b/>
      <sz val="14"/>
      <color theme="1"/>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b/>
      <sz val="11"/>
      <color theme="2"/>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i/>
      <sz val="11"/>
      <color theme="1"/>
      <name val="Calibri"/>
      <family val="2"/>
      <charset val="238"/>
      <scheme val="minor"/>
    </font>
    <font>
      <sz val="12"/>
      <color theme="1"/>
      <name val="Arial"/>
      <family val="2"/>
      <charset val="238"/>
    </font>
    <font>
      <u/>
      <sz val="11"/>
      <color theme="10"/>
      <name val="Calibri"/>
      <family val="2"/>
      <charset val="238"/>
      <scheme val="minor"/>
    </font>
    <font>
      <b/>
      <sz val="12"/>
      <name val="Calibri"/>
      <family val="2"/>
      <charset val="238"/>
      <scheme val="minor"/>
    </font>
    <font>
      <i/>
      <u/>
      <sz val="11"/>
      <color theme="10"/>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u/>
      <sz val="14"/>
      <name val="Calibri"/>
      <family val="2"/>
      <charset val="238"/>
      <scheme val="minor"/>
    </font>
    <font>
      <b/>
      <sz val="11"/>
      <color rgb="FFFF0000"/>
      <name val="Calibri"/>
      <family val="2"/>
      <charset val="238"/>
      <scheme val="minor"/>
    </font>
    <font>
      <b/>
      <sz val="18"/>
      <name val="Calibri"/>
      <family val="2"/>
      <charset val="238"/>
      <scheme val="minor"/>
    </font>
    <font>
      <b/>
      <sz val="18"/>
      <color theme="0"/>
      <name val="Calibri"/>
      <family val="2"/>
      <charset val="238"/>
      <scheme val="minor"/>
    </font>
    <font>
      <b/>
      <sz val="11"/>
      <color theme="1"/>
      <name val="Segoe UI"/>
      <family val="2"/>
      <charset val="238"/>
    </font>
    <font>
      <b/>
      <sz val="11"/>
      <name val="Calibri"/>
      <family val="2"/>
      <charset val="238"/>
      <scheme val="minor"/>
    </font>
    <font>
      <b/>
      <u/>
      <sz val="10"/>
      <name val="Segoe UI"/>
      <family val="2"/>
      <charset val="238"/>
    </font>
    <font>
      <b/>
      <sz val="14"/>
      <color theme="1"/>
      <name val="Segoe UI"/>
      <family val="2"/>
      <charset val="238"/>
    </font>
    <font>
      <sz val="12"/>
      <color theme="1"/>
      <name val="Segoe UI"/>
      <family val="2"/>
      <charset val="238"/>
    </font>
    <font>
      <b/>
      <sz val="12"/>
      <color theme="1"/>
      <name val="Segoe UI"/>
      <family val="2"/>
      <charset val="238"/>
    </font>
    <font>
      <b/>
      <sz val="14"/>
      <name val="Segoe UI"/>
      <family val="2"/>
      <charset val="238"/>
    </font>
    <font>
      <b/>
      <sz val="11"/>
      <color theme="0"/>
      <name val="Segoe UI"/>
      <family val="2"/>
      <charset val="238"/>
    </font>
    <font>
      <b/>
      <sz val="11"/>
      <name val="Segoe UI"/>
      <family val="2"/>
      <charset val="238"/>
    </font>
    <font>
      <sz val="12"/>
      <color rgb="FFFF0000"/>
      <name val="Segoe UI"/>
      <family val="2"/>
      <charset val="238"/>
    </font>
    <font>
      <sz val="14"/>
      <color theme="1"/>
      <name val="Segoe UI"/>
      <family val="2"/>
      <charset val="238"/>
    </font>
    <font>
      <sz val="14"/>
      <color rgb="FFFF5229"/>
      <name val="Segoe UI"/>
      <family val="2"/>
      <charset val="238"/>
    </font>
    <font>
      <sz val="14"/>
      <color rgb="FFFF0000"/>
      <name val="Segoe UI"/>
      <family val="2"/>
      <charset val="238"/>
    </font>
    <font>
      <b/>
      <sz val="22"/>
      <color theme="4" tint="-0.499984740745262"/>
      <name val="Segoe UI"/>
      <family val="2"/>
      <charset val="238"/>
    </font>
    <font>
      <b/>
      <sz val="22"/>
      <color theme="0"/>
      <name val="Segoe UI"/>
      <family val="2"/>
      <charset val="238"/>
    </font>
    <font>
      <u/>
      <sz val="10"/>
      <name val="Segoe UI"/>
      <family val="2"/>
      <charset val="238"/>
    </font>
  </fonts>
  <fills count="14">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
      <patternFill patternType="solid">
        <fgColor theme="0" tint="-4.9989318521683403E-2"/>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s>
  <cellStyleXfs count="2">
    <xf numFmtId="0" fontId="0" fillId="0" borderId="0"/>
    <xf numFmtId="0" fontId="25" fillId="0" borderId="0" applyNumberFormat="0" applyFill="0" applyBorder="0" applyAlignment="0" applyProtection="0"/>
  </cellStyleXfs>
  <cellXfs count="598">
    <xf numFmtId="0" fontId="0" fillId="0" borderId="0" xfId="0"/>
    <xf numFmtId="0" fontId="8" fillId="3" borderId="0" xfId="0" applyFont="1" applyFill="1"/>
    <xf numFmtId="164" fontId="0" fillId="0" borderId="0" xfId="0" applyNumberFormat="1"/>
    <xf numFmtId="165" fontId="0" fillId="0" borderId="0" xfId="0" applyNumberFormat="1"/>
    <xf numFmtId="0" fontId="0" fillId="4" borderId="0" xfId="0" applyFill="1"/>
    <xf numFmtId="0" fontId="0" fillId="4" borderId="19" xfId="0" applyFill="1" applyBorder="1"/>
    <xf numFmtId="0" fontId="11"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3" fillId="0" borderId="0" xfId="0" applyFont="1" applyProtection="1">
      <protection hidden="1"/>
    </xf>
    <xf numFmtId="0" fontId="31" fillId="7" borderId="2" xfId="0" applyFont="1" applyFill="1" applyBorder="1" applyProtection="1">
      <protection hidden="1"/>
    </xf>
    <xf numFmtId="0" fontId="29" fillId="7" borderId="2" xfId="0" applyFont="1" applyFill="1" applyBorder="1" applyProtection="1">
      <protection hidden="1"/>
    </xf>
    <xf numFmtId="0" fontId="30" fillId="7" borderId="12" xfId="0" applyFont="1" applyFill="1" applyBorder="1" applyAlignment="1" applyProtection="1">
      <alignment horizontal="center"/>
      <protection hidden="1"/>
    </xf>
    <xf numFmtId="0" fontId="31" fillId="7" borderId="12" xfId="0" applyFont="1" applyFill="1" applyBorder="1" applyProtection="1">
      <protection hidden="1"/>
    </xf>
    <xf numFmtId="0" fontId="29" fillId="7" borderId="12" xfId="0" applyFont="1" applyFill="1" applyBorder="1" applyProtection="1">
      <protection hidden="1"/>
    </xf>
    <xf numFmtId="0" fontId="32" fillId="7" borderId="4" xfId="0" applyFont="1" applyFill="1" applyBorder="1" applyAlignment="1" applyProtection="1">
      <alignment horizontal="right" vertical="center"/>
      <protection hidden="1"/>
    </xf>
    <xf numFmtId="0" fontId="20" fillId="9" borderId="17" xfId="0" applyFont="1" applyFill="1" applyBorder="1" applyAlignment="1" applyProtection="1">
      <alignment horizontal="center" vertical="center"/>
      <protection hidden="1"/>
    </xf>
    <xf numFmtId="0" fontId="20" fillId="8" borderId="17" xfId="0" applyFont="1" applyFill="1" applyBorder="1" applyAlignment="1" applyProtection="1">
      <alignment horizontal="center" vertical="center"/>
      <protection hidden="1"/>
    </xf>
    <xf numFmtId="0" fontId="2" fillId="2" borderId="41" xfId="0" applyFont="1" applyFill="1" applyBorder="1" applyProtection="1">
      <protection hidden="1"/>
    </xf>
    <xf numFmtId="164" fontId="0" fillId="8" borderId="9" xfId="0" applyNumberFormat="1" applyFill="1" applyBorder="1" applyProtection="1">
      <protection hidden="1"/>
    </xf>
    <xf numFmtId="1" fontId="20" fillId="9" borderId="17" xfId="0" applyNumberFormat="1" applyFont="1" applyFill="1" applyBorder="1" applyAlignment="1" applyProtection="1">
      <alignment horizontal="center" vertical="center"/>
      <protection hidden="1"/>
    </xf>
    <xf numFmtId="2" fontId="20" fillId="9" borderId="17" xfId="0" applyNumberFormat="1" applyFont="1" applyFill="1" applyBorder="1" applyAlignment="1" applyProtection="1">
      <alignment horizontal="center" vertical="center"/>
      <protection hidden="1"/>
    </xf>
    <xf numFmtId="2" fontId="20" fillId="8" borderId="17" xfId="0" applyNumberFormat="1" applyFont="1" applyFill="1" applyBorder="1" applyAlignment="1" applyProtection="1">
      <alignment horizontal="center" vertical="center"/>
      <protection hidden="1"/>
    </xf>
    <xf numFmtId="4" fontId="0" fillId="8" borderId="12" xfId="0" applyNumberFormat="1" applyFill="1" applyBorder="1" applyProtection="1">
      <protection hidden="1"/>
    </xf>
    <xf numFmtId="164" fontId="0" fillId="8" borderId="13" xfId="0" applyNumberFormat="1" applyFill="1" applyBorder="1" applyProtection="1">
      <protection hidden="1"/>
    </xf>
    <xf numFmtId="3" fontId="0" fillId="0" borderId="0" xfId="0" applyNumberFormat="1"/>
    <xf numFmtId="167" fontId="20" fillId="8" borderId="26" xfId="0" applyNumberFormat="1" applyFont="1" applyFill="1" applyBorder="1" applyAlignment="1" applyProtection="1">
      <alignment horizontal="center" vertical="center"/>
      <protection hidden="1"/>
    </xf>
    <xf numFmtId="0" fontId="20" fillId="9" borderId="38" xfId="0" applyFont="1" applyFill="1" applyBorder="1" applyAlignment="1" applyProtection="1">
      <alignment horizontal="center" vertical="center"/>
      <protection hidden="1"/>
    </xf>
    <xf numFmtId="0" fontId="20" fillId="9" borderId="44" xfId="0" applyFont="1" applyFill="1" applyBorder="1" applyAlignment="1" applyProtection="1">
      <alignment horizontal="center" vertical="center"/>
      <protection hidden="1"/>
    </xf>
    <xf numFmtId="0" fontId="20" fillId="9" borderId="43" xfId="0" applyFont="1" applyFill="1" applyBorder="1" applyAlignment="1" applyProtection="1">
      <alignment horizontal="center" vertical="center"/>
      <protection hidden="1"/>
    </xf>
    <xf numFmtId="0" fontId="20" fillId="9" borderId="21" xfId="0" applyFont="1" applyFill="1" applyBorder="1" applyAlignment="1" applyProtection="1">
      <alignment horizontal="center" vertical="center"/>
      <protection hidden="1"/>
    </xf>
    <xf numFmtId="0" fontId="20" fillId="8" borderId="5" xfId="0" applyFont="1" applyFill="1" applyBorder="1" applyAlignment="1" applyProtection="1">
      <alignment horizontal="center" vertical="center"/>
      <protection hidden="1"/>
    </xf>
    <xf numFmtId="0" fontId="20" fillId="8" borderId="8" xfId="0" applyFont="1" applyFill="1" applyBorder="1" applyAlignment="1" applyProtection="1">
      <alignment horizontal="center" vertical="center"/>
      <protection hidden="1"/>
    </xf>
    <xf numFmtId="4" fontId="0" fillId="8" borderId="0" xfId="0" applyNumberFormat="1" applyFill="1" applyProtection="1">
      <protection hidden="1"/>
    </xf>
    <xf numFmtId="0" fontId="20" fillId="8" borderId="3" xfId="0" applyFont="1" applyFill="1" applyBorder="1" applyAlignment="1" applyProtection="1">
      <alignment horizontal="center" vertical="center"/>
      <protection hidden="1"/>
    </xf>
    <xf numFmtId="0" fontId="20" fillId="8" borderId="9" xfId="0" applyFont="1" applyFill="1" applyBorder="1" applyAlignment="1" applyProtection="1">
      <alignment horizontal="center" vertical="center"/>
      <protection hidden="1"/>
    </xf>
    <xf numFmtId="0" fontId="28" fillId="7" borderId="2" xfId="0" applyFont="1" applyFill="1" applyBorder="1" applyAlignment="1" applyProtection="1">
      <alignment horizontal="center" vertical="center"/>
      <protection hidden="1"/>
    </xf>
    <xf numFmtId="0" fontId="35" fillId="0" borderId="0" xfId="0" applyFont="1" applyProtection="1">
      <protection hidden="1"/>
    </xf>
    <xf numFmtId="0" fontId="35" fillId="5" borderId="0" xfId="0" applyFont="1" applyFill="1" applyProtection="1">
      <protection hidden="1"/>
    </xf>
    <xf numFmtId="0" fontId="35" fillId="5" borderId="0" xfId="0" applyFont="1" applyFill="1" applyAlignment="1" applyProtection="1">
      <alignment horizontal="center" vertical="center"/>
      <protection hidden="1"/>
    </xf>
    <xf numFmtId="0" fontId="39" fillId="0" borderId="0" xfId="0" applyFont="1" applyAlignment="1" applyProtection="1">
      <alignment horizontal="center" vertical="center" wrapText="1" shrinkToFit="1"/>
      <protection hidden="1"/>
    </xf>
    <xf numFmtId="4" fontId="21" fillId="7" borderId="26" xfId="0" applyNumberFormat="1" applyFont="1" applyFill="1" applyBorder="1" applyProtection="1">
      <protection hidden="1"/>
    </xf>
    <xf numFmtId="0" fontId="38" fillId="8" borderId="17" xfId="0" applyFont="1" applyFill="1" applyBorder="1" applyAlignment="1" applyProtection="1">
      <alignment horizontal="center" vertical="center"/>
      <protection hidden="1"/>
    </xf>
    <xf numFmtId="0" fontId="38" fillId="8" borderId="17" xfId="0" applyFont="1" applyFill="1" applyBorder="1" applyAlignment="1" applyProtection="1">
      <alignment horizontal="center" vertical="center" wrapText="1"/>
      <protection hidden="1"/>
    </xf>
    <xf numFmtId="0" fontId="43" fillId="7" borderId="17" xfId="0" applyFont="1" applyFill="1" applyBorder="1" applyAlignment="1" applyProtection="1">
      <alignment horizontal="center" vertical="center"/>
      <protection hidden="1"/>
    </xf>
    <xf numFmtId="0" fontId="30" fillId="7" borderId="9" xfId="0" applyFont="1" applyFill="1" applyBorder="1" applyAlignment="1" applyProtection="1">
      <alignment horizontal="center" vertical="center"/>
      <protection hidden="1"/>
    </xf>
    <xf numFmtId="0" fontId="30" fillId="7" borderId="11" xfId="0" applyFont="1" applyFill="1" applyBorder="1" applyProtection="1">
      <protection hidden="1"/>
    </xf>
    <xf numFmtId="0" fontId="8" fillId="7" borderId="21"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8" fillId="7" borderId="35" xfId="0" applyFont="1" applyFill="1" applyBorder="1" applyAlignment="1" applyProtection="1">
      <alignment horizontal="center" vertical="center" wrapText="1"/>
      <protection hidden="1"/>
    </xf>
    <xf numFmtId="0" fontId="0" fillId="2" borderId="0" xfId="0" applyFill="1" applyProtection="1">
      <protection hidden="1"/>
    </xf>
    <xf numFmtId="0" fontId="0" fillId="6" borderId="0" xfId="0" applyFill="1" applyProtection="1">
      <protection hidden="1"/>
    </xf>
    <xf numFmtId="0" fontId="18" fillId="7" borderId="1" xfId="0" applyFont="1" applyFill="1" applyBorder="1" applyAlignment="1" applyProtection="1">
      <alignment horizontal="center" vertical="center"/>
      <protection hidden="1"/>
    </xf>
    <xf numFmtId="0" fontId="17" fillId="7" borderId="2" xfId="0" applyFont="1" applyFill="1" applyBorder="1" applyProtection="1">
      <protection hidden="1"/>
    </xf>
    <xf numFmtId="0" fontId="1" fillId="7" borderId="2" xfId="0" applyFont="1" applyFill="1" applyBorder="1" applyProtection="1">
      <protection hidden="1"/>
    </xf>
    <xf numFmtId="0" fontId="21" fillId="7" borderId="3" xfId="0" applyFont="1" applyFill="1" applyBorder="1" applyAlignment="1" applyProtection="1">
      <alignment horizontal="center"/>
      <protection hidden="1"/>
    </xf>
    <xf numFmtId="0" fontId="19" fillId="2" borderId="0" xfId="0" applyFont="1" applyFill="1" applyProtection="1">
      <protection hidden="1"/>
    </xf>
    <xf numFmtId="0" fontId="4" fillId="7" borderId="4" xfId="0" applyFont="1" applyFill="1" applyBorder="1" applyAlignment="1" applyProtection="1">
      <alignment horizontal="center" vertical="center"/>
      <protection hidden="1"/>
    </xf>
    <xf numFmtId="0" fontId="33" fillId="7" borderId="0" xfId="0" applyFont="1" applyFill="1" applyAlignment="1" applyProtection="1">
      <alignment horizontal="center" vertical="center" wrapText="1"/>
      <protection hidden="1"/>
    </xf>
    <xf numFmtId="0" fontId="4" fillId="7" borderId="11" xfId="0" applyFont="1" applyFill="1" applyBorder="1" applyAlignment="1" applyProtection="1">
      <alignment horizontal="center" vertical="center"/>
      <protection hidden="1"/>
    </xf>
    <xf numFmtId="0" fontId="33" fillId="7" borderId="12" xfId="0" applyFont="1" applyFill="1" applyBorder="1" applyAlignment="1" applyProtection="1">
      <alignment horizontal="center" vertical="center" wrapText="1"/>
      <protection hidden="1"/>
    </xf>
    <xf numFmtId="0" fontId="5" fillId="7" borderId="12" xfId="0" applyFont="1" applyFill="1" applyBorder="1" applyAlignment="1" applyProtection="1">
      <alignment horizontal="center" vertical="center" wrapText="1"/>
      <protection hidden="1"/>
    </xf>
    <xf numFmtId="0" fontId="0" fillId="7" borderId="13" xfId="0" applyFill="1" applyBorder="1" applyProtection="1">
      <protection hidden="1"/>
    </xf>
    <xf numFmtId="3" fontId="14" fillId="7" borderId="10" xfId="0" applyNumberFormat="1" applyFont="1" applyFill="1" applyBorder="1" applyAlignment="1" applyProtection="1">
      <alignment wrapText="1"/>
      <protection hidden="1"/>
    </xf>
    <xf numFmtId="0" fontId="8" fillId="7" borderId="0" xfId="0" applyFont="1" applyFill="1" applyAlignment="1" applyProtection="1">
      <alignment horizontal="center" vertical="center"/>
      <protection hidden="1"/>
    </xf>
    <xf numFmtId="0" fontId="0" fillId="8" borderId="40" xfId="0" applyFill="1" applyBorder="1" applyProtection="1">
      <protection hidden="1"/>
    </xf>
    <xf numFmtId="0" fontId="0" fillId="6" borderId="41" xfId="0" applyFill="1" applyBorder="1" applyProtection="1">
      <protection hidden="1"/>
    </xf>
    <xf numFmtId="0" fontId="0" fillId="8" borderId="4" xfId="0" applyFill="1" applyBorder="1" applyProtection="1">
      <protection hidden="1"/>
    </xf>
    <xf numFmtId="0" fontId="0" fillId="8" borderId="11" xfId="0" applyFill="1" applyBorder="1" applyProtection="1">
      <protection hidden="1"/>
    </xf>
    <xf numFmtId="0" fontId="0" fillId="2" borderId="0" xfId="0" applyFill="1" applyAlignment="1" applyProtection="1">
      <alignment horizontal="left"/>
      <protection hidden="1"/>
    </xf>
    <xf numFmtId="14" fontId="42" fillId="0" borderId="0" xfId="0" applyNumberFormat="1" applyFont="1" applyProtection="1">
      <protection hidden="1"/>
    </xf>
    <xf numFmtId="0" fontId="1" fillId="0" borderId="0" xfId="0" applyFont="1"/>
    <xf numFmtId="0" fontId="21" fillId="7" borderId="6" xfId="0" applyFont="1" applyFill="1" applyBorder="1" applyAlignment="1" applyProtection="1">
      <alignment vertical="center" wrapText="1"/>
      <protection hidden="1"/>
    </xf>
    <xf numFmtId="0" fontId="21" fillId="7" borderId="7" xfId="0" applyFont="1" applyFill="1" applyBorder="1" applyAlignment="1" applyProtection="1">
      <alignment vertical="center" wrapText="1"/>
      <protection hidden="1"/>
    </xf>
    <xf numFmtId="49" fontId="42"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31" fillId="7" borderId="3" xfId="0" applyFont="1" applyFill="1" applyBorder="1" applyProtection="1">
      <protection hidden="1"/>
    </xf>
    <xf numFmtId="0" fontId="32" fillId="7" borderId="0" xfId="0" applyFont="1" applyFill="1" applyAlignment="1" applyProtection="1">
      <alignment horizontal="right" vertical="center"/>
      <protection hidden="1"/>
    </xf>
    <xf numFmtId="0" fontId="31" fillId="7" borderId="9" xfId="0" applyFont="1" applyFill="1" applyBorder="1" applyProtection="1">
      <protection hidden="1"/>
    </xf>
    <xf numFmtId="0" fontId="30" fillId="7" borderId="0" xfId="0" applyFont="1" applyFill="1" applyProtection="1">
      <protection hidden="1"/>
    </xf>
    <xf numFmtId="0" fontId="31" fillId="7" borderId="0" xfId="0" applyFont="1" applyFill="1" applyProtection="1">
      <protection hidden="1"/>
    </xf>
    <xf numFmtId="0" fontId="32" fillId="7" borderId="0" xfId="0" applyFont="1" applyFill="1" applyAlignment="1" applyProtection="1">
      <alignment horizontal="center" vertical="center"/>
      <protection hidden="1"/>
    </xf>
    <xf numFmtId="0" fontId="32" fillId="7" borderId="9" xfId="0" applyFont="1" applyFill="1" applyBorder="1" applyAlignment="1" applyProtection="1">
      <alignment horizontal="center" vertical="center"/>
      <protection hidden="1"/>
    </xf>
    <xf numFmtId="0" fontId="31" fillId="7" borderId="13" xfId="0" applyFont="1" applyFill="1" applyBorder="1" applyProtection="1">
      <protection hidden="1"/>
    </xf>
    <xf numFmtId="0" fontId="9" fillId="0" borderId="17" xfId="0" applyFont="1" applyBorder="1" applyAlignment="1">
      <alignment horizontal="left" vertical="center"/>
    </xf>
    <xf numFmtId="0" fontId="9" fillId="0" borderId="17" xfId="0" applyFont="1" applyBorder="1" applyAlignment="1">
      <alignment horizontal="center" vertical="center"/>
    </xf>
    <xf numFmtId="0" fontId="0" fillId="0" borderId="0" xfId="0" applyAlignment="1">
      <alignment horizontal="right"/>
    </xf>
    <xf numFmtId="168" fontId="0" fillId="0" borderId="0" xfId="0" applyNumberFormat="1" applyAlignment="1">
      <alignment horizontal="left"/>
    </xf>
    <xf numFmtId="0" fontId="21" fillId="11" borderId="17" xfId="0" applyFont="1" applyFill="1" applyBorder="1" applyAlignment="1">
      <alignment horizontal="center" vertical="center"/>
    </xf>
    <xf numFmtId="0" fontId="21" fillId="11" borderId="17" xfId="0" applyFont="1" applyFill="1" applyBorder="1" applyAlignment="1">
      <alignment horizontal="center" vertical="center" wrapText="1"/>
    </xf>
    <xf numFmtId="0" fontId="21" fillId="11" borderId="0" xfId="0" applyFont="1" applyFill="1" applyAlignment="1">
      <alignment horizontal="center"/>
    </xf>
    <xf numFmtId="0" fontId="21" fillId="11" borderId="0" xfId="0" applyFont="1" applyFill="1"/>
    <xf numFmtId="0" fontId="21" fillId="3" borderId="17" xfId="0" applyFont="1" applyFill="1" applyBorder="1" applyAlignment="1">
      <alignment horizontal="center" vertical="center"/>
    </xf>
    <xf numFmtId="165" fontId="21" fillId="3" borderId="17" xfId="0" applyNumberFormat="1" applyFont="1" applyFill="1" applyBorder="1" applyAlignment="1">
      <alignment horizontal="center" vertical="center" wrapText="1"/>
    </xf>
    <xf numFmtId="0" fontId="0" fillId="0" borderId="17" xfId="0" applyBorder="1"/>
    <xf numFmtId="0" fontId="10" fillId="0" borderId="17" xfId="0" applyFont="1" applyBorder="1" applyAlignment="1">
      <alignment horizontal="center" vertical="center"/>
    </xf>
    <xf numFmtId="0" fontId="44" fillId="0" borderId="0" xfId="0" applyFont="1" applyAlignment="1">
      <alignment horizontal="center"/>
    </xf>
    <xf numFmtId="168" fontId="0" fillId="0" borderId="0" xfId="0" applyNumberFormat="1"/>
    <xf numFmtId="0" fontId="10" fillId="0" borderId="0" xfId="0" applyFont="1" applyAlignment="1">
      <alignment vertical="center"/>
    </xf>
    <xf numFmtId="0" fontId="10" fillId="0" borderId="0" xfId="0" applyFont="1" applyAlignment="1">
      <alignment horizontal="center" vertical="center"/>
    </xf>
    <xf numFmtId="166" fontId="20" fillId="8" borderId="17" xfId="0" applyNumberFormat="1" applyFont="1" applyFill="1" applyBorder="1" applyAlignment="1" applyProtection="1">
      <alignment horizontal="center" vertical="center"/>
      <protection hidden="1"/>
    </xf>
    <xf numFmtId="165" fontId="0" fillId="8" borderId="17" xfId="0" applyNumberFormat="1" applyFill="1" applyBorder="1" applyAlignment="1" applyProtection="1">
      <alignment horizontal="center"/>
      <protection hidden="1"/>
    </xf>
    <xf numFmtId="0" fontId="45" fillId="6" borderId="0" xfId="0" applyFont="1" applyFill="1" applyProtection="1">
      <protection hidden="1"/>
    </xf>
    <xf numFmtId="165" fontId="0" fillId="8" borderId="0" xfId="0" applyNumberFormat="1" applyFill="1" applyProtection="1">
      <protection hidden="1"/>
    </xf>
    <xf numFmtId="0" fontId="20" fillId="8" borderId="17" xfId="0" applyFont="1" applyFill="1" applyBorder="1" applyAlignment="1" applyProtection="1">
      <alignment horizontal="center" vertical="center" wrapText="1"/>
      <protection hidden="1"/>
    </xf>
    <xf numFmtId="0" fontId="45" fillId="2" borderId="0" xfId="0" applyFont="1" applyFill="1" applyProtection="1">
      <protection hidden="1"/>
    </xf>
    <xf numFmtId="14" fontId="26" fillId="0" borderId="17" xfId="0" applyNumberFormat="1"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46" fillId="5" borderId="0" xfId="0" applyFont="1" applyFill="1" applyAlignment="1" applyProtection="1">
      <alignment horizontal="left" vertical="top"/>
      <protection hidden="1"/>
    </xf>
    <xf numFmtId="4" fontId="0" fillId="8" borderId="41" xfId="0" applyNumberFormat="1" applyFill="1" applyBorder="1" applyAlignment="1" applyProtection="1">
      <alignment horizontal="center"/>
      <protection hidden="1"/>
    </xf>
    <xf numFmtId="49" fontId="11" fillId="0" borderId="0" xfId="0" applyNumberFormat="1" applyFont="1" applyAlignment="1" applyProtection="1">
      <alignment vertical="center" wrapText="1"/>
      <protection hidden="1"/>
    </xf>
    <xf numFmtId="164" fontId="7" fillId="7" borderId="9" xfId="0" applyNumberFormat="1" applyFont="1" applyFill="1" applyBorder="1" applyAlignment="1" applyProtection="1">
      <alignment vertical="center" wrapText="1"/>
      <protection hidden="1"/>
    </xf>
    <xf numFmtId="164" fontId="7" fillId="8" borderId="51" xfId="0" applyNumberFormat="1" applyFont="1" applyFill="1" applyBorder="1" applyAlignment="1" applyProtection="1">
      <alignment vertical="center" wrapText="1"/>
      <protection hidden="1"/>
    </xf>
    <xf numFmtId="0" fontId="6" fillId="7" borderId="0" xfId="0" applyFont="1" applyFill="1" applyAlignment="1" applyProtection="1">
      <alignment horizontal="left" vertical="center"/>
      <protection hidden="1"/>
    </xf>
    <xf numFmtId="0" fontId="7" fillId="7" borderId="8" xfId="0" applyFont="1" applyFill="1" applyBorder="1" applyAlignment="1" applyProtection="1">
      <alignment horizontal="center" vertical="center"/>
      <protection hidden="1"/>
    </xf>
    <xf numFmtId="0" fontId="1" fillId="2" borderId="0" xfId="0" applyFont="1" applyFill="1" applyProtection="1">
      <protection hidden="1"/>
    </xf>
    <xf numFmtId="164" fontId="7" fillId="0" borderId="51" xfId="0" applyNumberFormat="1" applyFont="1" applyBorder="1" applyAlignment="1" applyProtection="1">
      <alignment vertical="center" wrapText="1"/>
      <protection locked="0"/>
    </xf>
    <xf numFmtId="0" fontId="20" fillId="0" borderId="15" xfId="0" applyFont="1" applyBorder="1" applyAlignment="1" applyProtection="1">
      <alignment horizontal="center" vertical="center"/>
      <protection locked="0"/>
    </xf>
    <xf numFmtId="169" fontId="20" fillId="0" borderId="15" xfId="0" applyNumberFormat="1" applyFont="1" applyBorder="1" applyAlignment="1" applyProtection="1">
      <alignment horizontal="center" vertical="center"/>
      <protection locked="0"/>
    </xf>
    <xf numFmtId="2" fontId="20" fillId="0" borderId="17" xfId="0" applyNumberFormat="1" applyFont="1" applyBorder="1" applyAlignment="1" applyProtection="1">
      <alignment horizontal="center" vertical="center"/>
      <protection locked="0"/>
    </xf>
    <xf numFmtId="166" fontId="20" fillId="0" borderId="17" xfId="0" applyNumberFormat="1" applyFont="1" applyBorder="1" applyAlignment="1" applyProtection="1">
      <alignment horizontal="center" vertical="center"/>
      <protection locked="0"/>
    </xf>
    <xf numFmtId="0" fontId="48" fillId="6" borderId="0" xfId="0" applyFont="1" applyFill="1" applyProtection="1">
      <protection hidden="1"/>
    </xf>
    <xf numFmtId="1" fontId="0" fillId="8" borderId="16" xfId="0" applyNumberFormat="1" applyFill="1" applyBorder="1" applyAlignment="1" applyProtection="1">
      <alignment horizontal="center"/>
      <protection hidden="1"/>
    </xf>
    <xf numFmtId="0" fontId="14" fillId="7" borderId="1" xfId="0" applyFont="1" applyFill="1" applyBorder="1" applyAlignment="1" applyProtection="1">
      <alignment horizontal="center" vertical="center" wrapText="1"/>
      <protection hidden="1"/>
    </xf>
    <xf numFmtId="0" fontId="14" fillId="7" borderId="3" xfId="0" applyFont="1" applyFill="1" applyBorder="1" applyAlignment="1" applyProtection="1">
      <alignment horizontal="center" vertical="center" wrapText="1"/>
      <protection hidden="1"/>
    </xf>
    <xf numFmtId="49" fontId="11" fillId="8" borderId="18" xfId="0" applyNumberFormat="1" applyFont="1" applyFill="1" applyBorder="1" applyAlignment="1" applyProtection="1">
      <alignment vertical="center"/>
      <protection hidden="1"/>
    </xf>
    <xf numFmtId="49" fontId="11" fillId="8" borderId="59" xfId="0" applyNumberFormat="1" applyFont="1" applyFill="1" applyBorder="1" applyAlignment="1" applyProtection="1">
      <alignment vertical="center"/>
      <protection hidden="1"/>
    </xf>
    <xf numFmtId="49" fontId="11" fillId="8" borderId="58" xfId="0" applyNumberFormat="1" applyFont="1" applyFill="1" applyBorder="1" applyAlignment="1" applyProtection="1">
      <alignment vertical="center"/>
      <protection hidden="1"/>
    </xf>
    <xf numFmtId="0" fontId="10" fillId="0" borderId="17" xfId="0" applyFont="1" applyBorder="1" applyAlignment="1">
      <alignment horizontal="center" vertical="center" wrapText="1"/>
    </xf>
    <xf numFmtId="0" fontId="7" fillId="8" borderId="9" xfId="0" applyFont="1" applyFill="1" applyBorder="1" applyAlignment="1" applyProtection="1">
      <alignment horizontal="center" vertical="center"/>
      <protection hidden="1"/>
    </xf>
    <xf numFmtId="0" fontId="7" fillId="7" borderId="9" xfId="0" applyFont="1" applyFill="1" applyBorder="1" applyAlignment="1" applyProtection="1">
      <alignment horizontal="center" vertical="center"/>
      <protection hidden="1"/>
    </xf>
    <xf numFmtId="1" fontId="7" fillId="8" borderId="9" xfId="0" applyNumberFormat="1" applyFont="1" applyFill="1" applyBorder="1" applyAlignment="1" applyProtection="1">
      <alignment horizontal="center" vertical="center"/>
      <protection hidden="1"/>
    </xf>
    <xf numFmtId="3" fontId="14" fillId="7" borderId="13" xfId="0" applyNumberFormat="1" applyFont="1" applyFill="1" applyBorder="1" applyAlignment="1" applyProtection="1">
      <alignment wrapText="1"/>
      <protection hidden="1"/>
    </xf>
    <xf numFmtId="0" fontId="0" fillId="8" borderId="3" xfId="0"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vertical="top"/>
      <protection hidden="1"/>
    </xf>
    <xf numFmtId="0" fontId="0" fillId="8" borderId="9" xfId="0" applyFill="1" applyBorder="1" applyAlignment="1" applyProtection="1">
      <alignment vertical="top"/>
      <protection hidden="1"/>
    </xf>
    <xf numFmtId="0" fontId="0" fillId="8" borderId="11" xfId="0" applyFill="1" applyBorder="1" applyAlignment="1" applyProtection="1">
      <alignment vertical="top"/>
      <protection hidden="1"/>
    </xf>
    <xf numFmtId="0" fontId="0" fillId="8" borderId="13" xfId="0" applyFill="1" applyBorder="1" applyAlignment="1" applyProtection="1">
      <alignment vertical="top"/>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9" xfId="0" applyFill="1" applyBorder="1" applyAlignment="1" applyProtection="1">
      <alignment horizontal="center"/>
      <protection hidden="1"/>
    </xf>
    <xf numFmtId="44" fontId="0" fillId="0" borderId="0" xfId="0" applyNumberFormat="1"/>
    <xf numFmtId="0" fontId="28" fillId="7" borderId="17" xfId="0" applyFont="1" applyFill="1" applyBorder="1" applyAlignment="1">
      <alignment wrapText="1"/>
    </xf>
    <xf numFmtId="0" fontId="28" fillId="7" borderId="37" xfId="0" applyFont="1" applyFill="1" applyBorder="1" applyAlignment="1">
      <alignment wrapText="1"/>
    </xf>
    <xf numFmtId="0" fontId="0" fillId="0" borderId="50" xfId="0" applyBorder="1"/>
    <xf numFmtId="0" fontId="28" fillId="7" borderId="0" xfId="0" applyFont="1" applyFill="1" applyAlignment="1">
      <alignment wrapText="1"/>
    </xf>
    <xf numFmtId="0" fontId="28" fillId="7" borderId="36" xfId="0" applyFont="1" applyFill="1" applyBorder="1" applyAlignment="1">
      <alignment horizontal="left" vertical="center" wrapText="1"/>
    </xf>
    <xf numFmtId="0" fontId="0" fillId="8" borderId="17" xfId="0" applyFill="1" applyBorder="1"/>
    <xf numFmtId="44" fontId="0" fillId="0" borderId="17" xfId="0" applyNumberFormat="1" applyBorder="1"/>
    <xf numFmtId="44" fontId="0" fillId="8" borderId="17" xfId="0" applyNumberFormat="1" applyFill="1" applyBorder="1"/>
    <xf numFmtId="0" fontId="0" fillId="8" borderId="17" xfId="0" applyFill="1" applyBorder="1" applyAlignment="1">
      <alignment horizontal="center" vertical="center" wrapText="1"/>
    </xf>
    <xf numFmtId="0" fontId="0" fillId="0" borderId="0" xfId="0" applyAlignment="1">
      <alignment wrapText="1"/>
    </xf>
    <xf numFmtId="0" fontId="45" fillId="0" borderId="0" xfId="0" applyFont="1"/>
    <xf numFmtId="165" fontId="0" fillId="8" borderId="42" xfId="0" applyNumberFormat="1" applyFill="1" applyBorder="1" applyAlignment="1" applyProtection="1">
      <alignment horizontal="center"/>
      <protection hidden="1"/>
    </xf>
    <xf numFmtId="0" fontId="21" fillId="7" borderId="0" xfId="0" applyFont="1" applyFill="1" applyAlignment="1" applyProtection="1">
      <alignment vertical="center" wrapText="1"/>
      <protection hidden="1"/>
    </xf>
    <xf numFmtId="49" fontId="1" fillId="8" borderId="24" xfId="0" applyNumberFormat="1" applyFont="1" applyFill="1" applyBorder="1" applyAlignment="1" applyProtection="1">
      <alignment horizontal="center" vertical="center" wrapText="1"/>
      <protection hidden="1"/>
    </xf>
    <xf numFmtId="0" fontId="14" fillId="7" borderId="2"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4" fontId="0" fillId="8" borderId="9" xfId="0" applyNumberFormat="1" applyFill="1" applyBorder="1" applyProtection="1">
      <protection hidden="1"/>
    </xf>
    <xf numFmtId="4" fontId="0" fillId="8" borderId="4" xfId="0" applyNumberFormat="1" applyFill="1" applyBorder="1" applyProtection="1">
      <protection hidden="1"/>
    </xf>
    <xf numFmtId="4" fontId="0" fillId="8" borderId="11" xfId="0" applyNumberFormat="1" applyFill="1" applyBorder="1" applyProtection="1">
      <protection hidden="1"/>
    </xf>
    <xf numFmtId="4" fontId="0" fillId="8" borderId="0" xfId="0" applyNumberFormat="1" applyFill="1" applyAlignment="1" applyProtection="1">
      <alignment horizontal="center"/>
      <protection hidden="1"/>
    </xf>
    <xf numFmtId="0" fontId="48" fillId="2" borderId="0" xfId="0" applyFont="1" applyFill="1" applyProtection="1">
      <protection hidden="1"/>
    </xf>
    <xf numFmtId="49" fontId="34" fillId="8" borderId="24" xfId="0" applyNumberFormat="1" applyFont="1" applyFill="1" applyBorder="1" applyAlignment="1" applyProtection="1">
      <alignment horizontal="center" vertical="center" wrapText="1"/>
      <protection hidden="1"/>
    </xf>
    <xf numFmtId="49" fontId="1" fillId="8" borderId="49" xfId="0" applyNumberFormat="1" applyFont="1" applyFill="1" applyBorder="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1" fontId="0" fillId="8" borderId="0" xfId="0" applyNumberFormat="1" applyFill="1" applyAlignment="1" applyProtection="1">
      <alignment horizontal="center" vertical="center"/>
      <protection hidden="1"/>
    </xf>
    <xf numFmtId="0" fontId="2" fillId="2" borderId="8" xfId="0" applyFont="1" applyFill="1" applyBorder="1" applyProtection="1">
      <protection hidden="1"/>
    </xf>
    <xf numFmtId="14" fontId="26" fillId="0" borderId="36" xfId="0" applyNumberFormat="1" applyFont="1" applyBorder="1" applyAlignment="1" applyProtection="1">
      <alignment horizontal="center" vertical="center" wrapText="1"/>
      <protection locked="0"/>
    </xf>
    <xf numFmtId="0" fontId="0" fillId="8" borderId="64" xfId="0" applyFill="1" applyBorder="1" applyAlignment="1" applyProtection="1">
      <alignment wrapText="1"/>
      <protection hidden="1"/>
    </xf>
    <xf numFmtId="0" fontId="0" fillId="8" borderId="23" xfId="0" applyFill="1" applyBorder="1" applyAlignment="1" applyProtection="1">
      <alignment wrapText="1"/>
      <protection hidden="1"/>
    </xf>
    <xf numFmtId="1" fontId="0" fillId="8" borderId="47" xfId="0" applyNumberFormat="1" applyFill="1" applyBorder="1" applyAlignment="1" applyProtection="1">
      <alignment horizontal="center"/>
      <protection hidden="1"/>
    </xf>
    <xf numFmtId="1" fontId="0" fillId="8" borderId="17" xfId="0" applyNumberFormat="1" applyFill="1" applyBorder="1" applyAlignment="1" applyProtection="1">
      <alignment horizontal="center"/>
      <protection hidden="1"/>
    </xf>
    <xf numFmtId="4" fontId="0" fillId="8" borderId="17" xfId="0" applyNumberFormat="1" applyFill="1" applyBorder="1" applyProtection="1">
      <protection hidden="1"/>
    </xf>
    <xf numFmtId="4" fontId="0" fillId="8" borderId="26" xfId="0" applyNumberFormat="1" applyFill="1" applyBorder="1" applyProtection="1">
      <protection hidden="1"/>
    </xf>
    <xf numFmtId="14" fontId="26" fillId="0" borderId="24" xfId="0" applyNumberFormat="1"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4" fontId="26" fillId="0" borderId="38" xfId="0" applyNumberFormat="1" applyFont="1" applyBorder="1" applyAlignment="1" applyProtection="1">
      <alignment horizontal="center" vertical="center" wrapText="1"/>
      <protection locked="0"/>
    </xf>
    <xf numFmtId="4" fontId="0" fillId="8" borderId="24" xfId="0" applyNumberFormat="1" applyFill="1" applyBorder="1" applyProtection="1">
      <protection hidden="1"/>
    </xf>
    <xf numFmtId="4" fontId="0" fillId="8" borderId="49" xfId="0" applyNumberFormat="1" applyFill="1" applyBorder="1" applyProtection="1">
      <protection hidden="1"/>
    </xf>
    <xf numFmtId="4" fontId="21" fillId="7" borderId="49" xfId="0" applyNumberFormat="1" applyFont="1" applyFill="1" applyBorder="1" applyProtection="1">
      <protection hidden="1"/>
    </xf>
    <xf numFmtId="4" fontId="0" fillId="8" borderId="16" xfId="0" applyNumberFormat="1" applyFill="1" applyBorder="1" applyProtection="1">
      <protection hidden="1"/>
    </xf>
    <xf numFmtId="4" fontId="0" fillId="8" borderId="18" xfId="0" applyNumberFormat="1" applyFill="1" applyBorder="1" applyProtection="1">
      <protection hidden="1"/>
    </xf>
    <xf numFmtId="4" fontId="0" fillId="8" borderId="67" xfId="0" applyNumberFormat="1" applyFill="1" applyBorder="1" applyProtection="1">
      <protection hidden="1"/>
    </xf>
    <xf numFmtId="4" fontId="21" fillId="7" borderId="25" xfId="0" applyNumberFormat="1" applyFont="1" applyFill="1" applyBorder="1" applyProtection="1">
      <protection hidden="1"/>
    </xf>
    <xf numFmtId="4" fontId="21" fillId="7" borderId="57" xfId="0" applyNumberFormat="1" applyFont="1" applyFill="1" applyBorder="1" applyProtection="1">
      <protection hidden="1"/>
    </xf>
    <xf numFmtId="0" fontId="28" fillId="7" borderId="50" xfId="0" applyFont="1" applyFill="1" applyBorder="1" applyAlignment="1">
      <alignment wrapText="1"/>
    </xf>
    <xf numFmtId="44" fontId="0" fillId="8" borderId="17" xfId="0" applyNumberFormat="1" applyFill="1" applyBorder="1" applyAlignment="1">
      <alignment horizontal="right"/>
    </xf>
    <xf numFmtId="0" fontId="0" fillId="8" borderId="0" xfId="0" applyFill="1" applyAlignment="1" applyProtection="1">
      <alignment horizontal="center" vertical="center"/>
      <protection hidden="1"/>
    </xf>
    <xf numFmtId="44" fontId="0" fillId="8" borderId="0" xfId="0" applyNumberFormat="1" applyFill="1" applyAlignment="1" applyProtection="1">
      <alignment horizontal="center" vertical="center"/>
      <protection hidden="1"/>
    </xf>
    <xf numFmtId="0" fontId="0" fillId="8" borderId="11" xfId="0" applyFill="1" applyBorder="1" applyAlignment="1" applyProtection="1">
      <alignment horizontal="left"/>
      <protection hidden="1"/>
    </xf>
    <xf numFmtId="0" fontId="0" fillId="8" borderId="12" xfId="0" applyFill="1" applyBorder="1" applyAlignment="1" applyProtection="1">
      <alignment horizontal="left"/>
      <protection hidden="1"/>
    </xf>
    <xf numFmtId="0" fontId="0" fillId="8" borderId="13" xfId="0" applyFill="1" applyBorder="1" applyAlignment="1" applyProtection="1">
      <alignment horizontal="left"/>
      <protection hidden="1"/>
    </xf>
    <xf numFmtId="4" fontId="21" fillId="7" borderId="0" xfId="0" applyNumberFormat="1" applyFont="1" applyFill="1" applyProtection="1">
      <protection hidden="1"/>
    </xf>
    <xf numFmtId="49" fontId="1" fillId="8" borderId="68" xfId="0" applyNumberFormat="1" applyFont="1" applyFill="1" applyBorder="1" applyAlignment="1" applyProtection="1">
      <alignment horizontal="center" vertical="center" wrapText="1"/>
      <protection hidden="1"/>
    </xf>
    <xf numFmtId="167" fontId="20" fillId="8" borderId="54" xfId="0" applyNumberFormat="1" applyFont="1" applyFill="1" applyBorder="1" applyAlignment="1" applyProtection="1">
      <alignment horizontal="center" vertical="center"/>
      <protection hidden="1"/>
    </xf>
    <xf numFmtId="0" fontId="0" fillId="12" borderId="0" xfId="0" applyFill="1" applyProtection="1">
      <protection hidden="1"/>
    </xf>
    <xf numFmtId="0" fontId="0" fillId="12" borderId="55" xfId="0" applyFill="1" applyBorder="1" applyAlignment="1" applyProtection="1">
      <alignment horizontal="right"/>
      <protection hidden="1"/>
    </xf>
    <xf numFmtId="0" fontId="0" fillId="12" borderId="41" xfId="0" applyFill="1" applyBorder="1" applyProtection="1">
      <protection hidden="1"/>
    </xf>
    <xf numFmtId="0" fontId="1" fillId="0" borderId="63" xfId="0" applyFont="1" applyBorder="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165" fontId="0" fillId="8" borderId="36" xfId="0" applyNumberFormat="1" applyFill="1" applyBorder="1" applyAlignment="1" applyProtection="1">
      <alignment horizontal="center"/>
      <protection hidden="1"/>
    </xf>
    <xf numFmtId="165" fontId="0" fillId="8" borderId="15" xfId="0" applyNumberFormat="1" applyFill="1" applyBorder="1" applyAlignment="1" applyProtection="1">
      <alignment horizontal="center"/>
      <protection hidden="1"/>
    </xf>
    <xf numFmtId="0" fontId="20" fillId="0" borderId="21" xfId="0" applyFont="1" applyBorder="1" applyAlignment="1" applyProtection="1">
      <alignment horizontal="center" vertical="center"/>
      <protection locked="0"/>
    </xf>
    <xf numFmtId="165" fontId="0" fillId="8" borderId="26" xfId="0" applyNumberFormat="1" applyFill="1" applyBorder="1" applyAlignment="1" applyProtection="1">
      <alignment horizontal="center"/>
      <protection hidden="1"/>
    </xf>
    <xf numFmtId="0" fontId="1" fillId="8" borderId="0" xfId="0" applyFont="1" applyFill="1" applyAlignment="1" applyProtection="1">
      <alignment horizontal="center" vertical="center" wrapText="1"/>
      <protection hidden="1"/>
    </xf>
    <xf numFmtId="49" fontId="1" fillId="8" borderId="17" xfId="0" applyNumberFormat="1" applyFont="1" applyFill="1" applyBorder="1" applyAlignment="1" applyProtection="1">
      <alignment horizontal="center" vertical="center" wrapText="1"/>
      <protection hidden="1"/>
    </xf>
    <xf numFmtId="49" fontId="34" fillId="8" borderId="17" xfId="0" applyNumberFormat="1" applyFont="1" applyFill="1" applyBorder="1" applyAlignment="1" applyProtection="1">
      <alignment horizontal="center" vertical="center" wrapText="1"/>
      <protection hidden="1"/>
    </xf>
    <xf numFmtId="49" fontId="1" fillId="8" borderId="26" xfId="0" applyNumberFormat="1" applyFont="1" applyFill="1" applyBorder="1" applyAlignment="1" applyProtection="1">
      <alignment horizontal="center" vertical="center" wrapText="1"/>
      <protection hidden="1"/>
    </xf>
    <xf numFmtId="0" fontId="21" fillId="7" borderId="2" xfId="0" applyFont="1" applyFill="1" applyBorder="1" applyAlignment="1" applyProtection="1">
      <alignment horizontal="center" vertical="center"/>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0" fillId="6" borderId="63" xfId="0" applyFill="1" applyBorder="1" applyProtection="1">
      <protection hidden="1"/>
    </xf>
    <xf numFmtId="0" fontId="21" fillId="7" borderId="9" xfId="0" applyFont="1" applyFill="1" applyBorder="1" applyAlignment="1" applyProtection="1">
      <alignment vertical="center"/>
      <protection hidden="1"/>
    </xf>
    <xf numFmtId="0" fontId="21" fillId="7" borderId="0" xfId="0" applyFont="1" applyFill="1" applyAlignment="1" applyProtection="1">
      <alignment vertical="center"/>
      <protection hidden="1"/>
    </xf>
    <xf numFmtId="49" fontId="1" fillId="8" borderId="35" xfId="0" applyNumberFormat="1" applyFont="1" applyFill="1" applyBorder="1" applyAlignment="1" applyProtection="1">
      <alignment horizontal="center" vertical="center" wrapText="1"/>
      <protection hidden="1"/>
    </xf>
    <xf numFmtId="0" fontId="0" fillId="6" borderId="0" xfId="0" applyFill="1" applyAlignment="1" applyProtection="1">
      <alignment horizontal="right" vertical="center"/>
      <protection hidden="1"/>
    </xf>
    <xf numFmtId="0" fontId="0" fillId="8" borderId="56" xfId="0" applyFill="1" applyBorder="1" applyAlignment="1" applyProtection="1">
      <alignment horizontal="center"/>
      <protection hidden="1"/>
    </xf>
    <xf numFmtId="0" fontId="0" fillId="8" borderId="46" xfId="0" applyFill="1" applyBorder="1" applyAlignment="1" applyProtection="1">
      <alignment horizontal="center"/>
      <protection hidden="1"/>
    </xf>
    <xf numFmtId="49" fontId="7" fillId="8" borderId="14" xfId="0" applyNumberFormat="1" applyFont="1" applyFill="1" applyBorder="1" applyAlignment="1" applyProtection="1">
      <alignment horizontal="center" vertical="center"/>
      <protection hidden="1"/>
    </xf>
    <xf numFmtId="49" fontId="7" fillId="8" borderId="8" xfId="0" applyNumberFormat="1" applyFont="1" applyFill="1" applyBorder="1" applyAlignment="1" applyProtection="1">
      <alignment horizontal="center" vertical="center"/>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0" fontId="2" fillId="2" borderId="40" xfId="0" applyFont="1" applyFill="1" applyBorder="1" applyProtection="1">
      <protection hidden="1"/>
    </xf>
    <xf numFmtId="0" fontId="20" fillId="8" borderId="36" xfId="0" applyFont="1" applyFill="1" applyBorder="1" applyAlignment="1" applyProtection="1">
      <alignment horizontal="center" vertical="center"/>
      <protection hidden="1"/>
    </xf>
    <xf numFmtId="49" fontId="1" fillId="8" borderId="21" xfId="0" applyNumberFormat="1" applyFont="1" applyFill="1" applyBorder="1" applyAlignment="1" applyProtection="1">
      <alignment horizontal="center" vertical="center" wrapText="1"/>
      <protection hidden="1"/>
    </xf>
    <xf numFmtId="4" fontId="1" fillId="8" borderId="65" xfId="0" applyNumberFormat="1" applyFont="1" applyFill="1" applyBorder="1" applyProtection="1">
      <protection hidden="1"/>
    </xf>
    <xf numFmtId="165" fontId="1" fillId="8" borderId="73" xfId="0" applyNumberFormat="1" applyFont="1" applyFill="1" applyBorder="1" applyAlignment="1" applyProtection="1">
      <alignment horizontal="center"/>
      <protection hidden="1"/>
    </xf>
    <xf numFmtId="0" fontId="21" fillId="7" borderId="3" xfId="0" applyFont="1" applyFill="1" applyBorder="1" applyAlignment="1" applyProtection="1">
      <alignment horizontal="center" vertical="center" wrapText="1"/>
      <protection hidden="1"/>
    </xf>
    <xf numFmtId="3" fontId="0" fillId="8" borderId="24" xfId="0" applyNumberFormat="1" applyFill="1" applyBorder="1" applyAlignment="1" applyProtection="1">
      <alignment horizontal="center" vertical="center"/>
      <protection hidden="1"/>
    </xf>
    <xf numFmtId="3" fontId="0" fillId="8" borderId="49" xfId="0" applyNumberFormat="1" applyFill="1" applyBorder="1" applyAlignment="1" applyProtection="1">
      <alignment horizontal="center" vertical="center"/>
      <protection hidden="1"/>
    </xf>
    <xf numFmtId="3" fontId="0" fillId="8" borderId="18" xfId="0" applyNumberFormat="1" applyFill="1" applyBorder="1" applyAlignment="1" applyProtection="1">
      <alignment horizontal="center" vertical="center"/>
      <protection hidden="1"/>
    </xf>
    <xf numFmtId="3" fontId="0" fillId="8" borderId="57" xfId="0" applyNumberFormat="1" applyFill="1" applyBorder="1" applyAlignment="1" applyProtection="1">
      <alignment horizontal="center" vertical="center"/>
      <protection hidden="1"/>
    </xf>
    <xf numFmtId="3" fontId="0" fillId="8" borderId="17" xfId="0" applyNumberFormat="1" applyFill="1" applyBorder="1" applyAlignment="1" applyProtection="1">
      <alignment horizontal="center" vertical="center"/>
      <protection hidden="1"/>
    </xf>
    <xf numFmtId="3" fontId="0" fillId="8" borderId="26" xfId="0" applyNumberFormat="1" applyFill="1" applyBorder="1" applyAlignment="1" applyProtection="1">
      <alignment horizontal="center" vertical="center"/>
      <protection hidden="1"/>
    </xf>
    <xf numFmtId="0" fontId="1" fillId="8" borderId="21" xfId="0" applyFont="1" applyFill="1" applyBorder="1" applyAlignment="1" applyProtection="1">
      <alignment horizontal="center"/>
      <protection hidden="1"/>
    </xf>
    <xf numFmtId="44" fontId="1" fillId="8" borderId="21" xfId="0" applyNumberFormat="1" applyFont="1" applyFill="1" applyBorder="1" applyAlignment="1" applyProtection="1">
      <alignment horizontal="center"/>
      <protection hidden="1"/>
    </xf>
    <xf numFmtId="0" fontId="1" fillId="8" borderId="19" xfId="0" applyFont="1" applyFill="1" applyBorder="1" applyAlignment="1" applyProtection="1">
      <alignment horizontal="center"/>
      <protection hidden="1"/>
    </xf>
    <xf numFmtId="44" fontId="1" fillId="8" borderId="19" xfId="0" applyNumberFormat="1" applyFont="1" applyFill="1" applyBorder="1" applyAlignment="1" applyProtection="1">
      <alignment horizontal="center"/>
      <protection hidden="1"/>
    </xf>
    <xf numFmtId="166" fontId="0" fillId="8" borderId="53" xfId="0" applyNumberFormat="1" applyFill="1" applyBorder="1" applyAlignment="1" applyProtection="1">
      <alignment horizontal="center" vertical="center"/>
      <protection hidden="1"/>
    </xf>
    <xf numFmtId="1" fontId="0" fillId="8" borderId="9" xfId="0" applyNumberFormat="1" applyFill="1" applyBorder="1" applyAlignment="1" applyProtection="1">
      <alignment horizontal="center" vertical="center"/>
      <protection hidden="1"/>
    </xf>
    <xf numFmtId="1" fontId="0" fillId="8" borderId="13" xfId="0" applyNumberFormat="1" applyFill="1" applyBorder="1" applyAlignment="1" applyProtection="1">
      <alignment horizontal="center" vertical="center"/>
      <protection hidden="1"/>
    </xf>
    <xf numFmtId="165" fontId="0" fillId="8" borderId="8"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166" fontId="1" fillId="8" borderId="19" xfId="0" applyNumberFormat="1" applyFont="1" applyFill="1" applyBorder="1" applyAlignment="1" applyProtection="1">
      <alignment horizontal="center"/>
      <protection hidden="1"/>
    </xf>
    <xf numFmtId="165" fontId="1" fillId="8" borderId="19" xfId="0" applyNumberFormat="1" applyFont="1" applyFill="1" applyBorder="1" applyAlignment="1" applyProtection="1">
      <alignment horizontal="center"/>
      <protection hidden="1"/>
    </xf>
    <xf numFmtId="1" fontId="1" fillId="8" borderId="19" xfId="0" applyNumberFormat="1" applyFont="1" applyFill="1" applyBorder="1" applyAlignment="1" applyProtection="1">
      <alignment horizontal="center"/>
      <protection hidden="1"/>
    </xf>
    <xf numFmtId="0" fontId="30" fillId="7" borderId="0" xfId="0" applyFont="1" applyFill="1" applyAlignment="1" applyProtection="1">
      <alignment horizontal="center" vertical="center"/>
      <protection hidden="1"/>
    </xf>
    <xf numFmtId="0" fontId="48" fillId="0" borderId="0" xfId="0" applyFont="1"/>
    <xf numFmtId="0" fontId="3" fillId="8" borderId="55" xfId="0" applyFont="1" applyFill="1" applyBorder="1" applyAlignment="1" applyProtection="1">
      <alignment horizontal="center" vertical="center" wrapText="1"/>
      <protection hidden="1"/>
    </xf>
    <xf numFmtId="0" fontId="0" fillId="0" borderId="38" xfId="0" applyBorder="1" applyAlignment="1" applyProtection="1">
      <alignment horizontal="left" wrapText="1"/>
      <protection locked="0"/>
    </xf>
    <xf numFmtId="0" fontId="0" fillId="0" borderId="36" xfId="0" applyBorder="1" applyAlignment="1" applyProtection="1">
      <alignment horizontal="center" wrapText="1"/>
      <protection locked="0"/>
    </xf>
    <xf numFmtId="0" fontId="0" fillId="0" borderId="38" xfId="0" applyBorder="1" applyAlignment="1" applyProtection="1">
      <alignment horizontal="center"/>
      <protection locked="0"/>
    </xf>
    <xf numFmtId="0" fontId="0" fillId="0" borderId="41" xfId="0" applyBorder="1" applyAlignment="1" applyProtection="1">
      <alignment horizontal="center"/>
      <protection locked="0"/>
    </xf>
    <xf numFmtId="0" fontId="52" fillId="6" borderId="0" xfId="0" applyFont="1" applyFill="1" applyProtection="1">
      <protection hidden="1"/>
    </xf>
    <xf numFmtId="0" fontId="29" fillId="7" borderId="0" xfId="0" applyFont="1" applyFill="1" applyProtection="1">
      <protection hidden="1"/>
    </xf>
    <xf numFmtId="0" fontId="0" fillId="10" borderId="30" xfId="0" applyFill="1" applyBorder="1" applyProtection="1">
      <protection hidden="1"/>
    </xf>
    <xf numFmtId="0" fontId="0" fillId="10" borderId="0" xfId="0" applyFill="1" applyProtection="1">
      <protection hidden="1"/>
    </xf>
    <xf numFmtId="0" fontId="0" fillId="10" borderId="31" xfId="0" applyFill="1" applyBorder="1" applyProtection="1">
      <protection hidden="1"/>
    </xf>
    <xf numFmtId="0" fontId="0" fillId="10" borderId="32" xfId="0" applyFill="1" applyBorder="1" applyProtection="1">
      <protection hidden="1"/>
    </xf>
    <xf numFmtId="0" fontId="0" fillId="10" borderId="33" xfId="0" applyFill="1" applyBorder="1" applyProtection="1">
      <protection hidden="1"/>
    </xf>
    <xf numFmtId="0" fontId="0" fillId="10" borderId="34" xfId="0" applyFill="1" applyBorder="1" applyProtection="1">
      <protection hidden="1"/>
    </xf>
    <xf numFmtId="0" fontId="0" fillId="10" borderId="31" xfId="0" applyFill="1" applyBorder="1" applyAlignment="1" applyProtection="1">
      <alignment wrapText="1"/>
      <protection hidden="1"/>
    </xf>
    <xf numFmtId="0" fontId="0" fillId="10" borderId="30" xfId="0" applyFill="1" applyBorder="1" applyAlignment="1" applyProtection="1">
      <alignment wrapText="1"/>
      <protection hidden="1"/>
    </xf>
    <xf numFmtId="0" fontId="13" fillId="10" borderId="31" xfId="0" applyFont="1" applyFill="1" applyBorder="1" applyAlignment="1" applyProtection="1">
      <alignment horizontal="center" vertical="center" wrapText="1"/>
      <protection hidden="1"/>
    </xf>
    <xf numFmtId="0" fontId="13" fillId="10" borderId="30" xfId="0" applyFont="1" applyFill="1" applyBorder="1" applyAlignment="1" applyProtection="1">
      <alignment horizontal="center" vertical="center" wrapText="1"/>
      <protection hidden="1"/>
    </xf>
    <xf numFmtId="0" fontId="12" fillId="10" borderId="31" xfId="0" applyFont="1" applyFill="1" applyBorder="1" applyAlignment="1" applyProtection="1">
      <alignment vertical="center"/>
      <protection hidden="1"/>
    </xf>
    <xf numFmtId="0" fontId="30" fillId="10" borderId="0" xfId="0" applyFont="1" applyFill="1" applyProtection="1">
      <protection hidden="1"/>
    </xf>
    <xf numFmtId="0" fontId="15" fillId="10" borderId="0" xfId="0" applyFont="1" applyFill="1" applyAlignment="1" applyProtection="1">
      <alignment horizontal="center" vertical="center"/>
      <protection hidden="1"/>
    </xf>
    <xf numFmtId="0" fontId="16" fillId="10" borderId="0" xfId="0" applyFont="1" applyFill="1" applyAlignment="1" applyProtection="1">
      <alignment horizontal="center" vertical="center"/>
      <protection hidden="1"/>
    </xf>
    <xf numFmtId="0" fontId="0" fillId="10" borderId="27" xfId="0" applyFill="1" applyBorder="1" applyProtection="1">
      <protection hidden="1"/>
    </xf>
    <xf numFmtId="0" fontId="0" fillId="10" borderId="28" xfId="0" applyFill="1" applyBorder="1" applyProtection="1">
      <protection hidden="1"/>
    </xf>
    <xf numFmtId="0" fontId="0" fillId="10" borderId="29" xfId="0" applyFill="1" applyBorder="1" applyProtection="1">
      <protection hidden="1"/>
    </xf>
    <xf numFmtId="4" fontId="55" fillId="10" borderId="0" xfId="0" applyNumberFormat="1" applyFont="1" applyFill="1" applyAlignment="1" applyProtection="1">
      <alignment vertical="center"/>
      <protection hidden="1"/>
    </xf>
    <xf numFmtId="4" fontId="56" fillId="10" borderId="0" xfId="0" applyNumberFormat="1" applyFont="1" applyFill="1" applyAlignment="1" applyProtection="1">
      <alignment vertical="center"/>
      <protection hidden="1"/>
    </xf>
    <xf numFmtId="165" fontId="30" fillId="10" borderId="0" xfId="0" applyNumberFormat="1" applyFont="1" applyFill="1" applyProtection="1">
      <protection hidden="1"/>
    </xf>
    <xf numFmtId="4" fontId="55" fillId="10" borderId="0" xfId="0" applyNumberFormat="1" applyFont="1" applyFill="1" applyProtection="1">
      <protection hidden="1"/>
    </xf>
    <xf numFmtId="165" fontId="56" fillId="10" borderId="0" xfId="0" applyNumberFormat="1" applyFont="1" applyFill="1" applyProtection="1">
      <protection hidden="1"/>
    </xf>
    <xf numFmtId="0" fontId="54" fillId="10" borderId="0" xfId="0" applyFont="1" applyFill="1" applyProtection="1">
      <protection hidden="1"/>
    </xf>
    <xf numFmtId="0" fontId="30" fillId="10" borderId="0" xfId="0" applyFont="1" applyFill="1" applyAlignment="1" applyProtection="1">
      <alignment vertical="center"/>
      <protection hidden="1"/>
    </xf>
    <xf numFmtId="0" fontId="55" fillId="10" borderId="0" xfId="0" applyFont="1" applyFill="1" applyAlignment="1" applyProtection="1">
      <alignment wrapText="1"/>
      <protection hidden="1"/>
    </xf>
    <xf numFmtId="0" fontId="55" fillId="10" borderId="0" xfId="0" applyFont="1" applyFill="1" applyProtection="1">
      <protection hidden="1"/>
    </xf>
    <xf numFmtId="0" fontId="56" fillId="10" borderId="0" xfId="0" applyFont="1" applyFill="1" applyAlignment="1" applyProtection="1">
      <alignment horizontal="right"/>
      <protection hidden="1"/>
    </xf>
    <xf numFmtId="3" fontId="55" fillId="10" borderId="0" xfId="0" applyNumberFormat="1" applyFont="1" applyFill="1" applyProtection="1">
      <protection hidden="1"/>
    </xf>
    <xf numFmtId="3" fontId="58" fillId="7" borderId="23" xfId="0" applyNumberFormat="1" applyFont="1" applyFill="1" applyBorder="1" applyAlignment="1" applyProtection="1">
      <alignment horizontal="center" vertical="center" wrapText="1"/>
      <protection hidden="1"/>
    </xf>
    <xf numFmtId="3" fontId="30" fillId="10" borderId="0" xfId="0" applyNumberFormat="1" applyFont="1" applyFill="1" applyAlignment="1" applyProtection="1">
      <alignment vertical="center" wrapText="1"/>
      <protection hidden="1"/>
    </xf>
    <xf numFmtId="3" fontId="30" fillId="10" borderId="0" xfId="0" applyNumberFormat="1" applyFont="1" applyFill="1" applyAlignment="1" applyProtection="1">
      <alignment vertical="center"/>
      <protection hidden="1"/>
    </xf>
    <xf numFmtId="3" fontId="51" fillId="10" borderId="0" xfId="0" applyNumberFormat="1" applyFont="1" applyFill="1" applyAlignment="1" applyProtection="1">
      <alignment vertical="center"/>
      <protection hidden="1"/>
    </xf>
    <xf numFmtId="0" fontId="59" fillId="10" borderId="0" xfId="0" applyFont="1" applyFill="1" applyAlignment="1" applyProtection="1">
      <alignment horizontal="center" vertical="center" wrapText="1"/>
      <protection hidden="1"/>
    </xf>
    <xf numFmtId="0" fontId="51" fillId="10" borderId="0" xfId="0" applyFont="1" applyFill="1" applyAlignment="1" applyProtection="1">
      <alignment horizontal="center" vertical="center" wrapText="1"/>
      <protection hidden="1"/>
    </xf>
    <xf numFmtId="4" fontId="30" fillId="10" borderId="0" xfId="0" applyNumberFormat="1" applyFont="1" applyFill="1" applyProtection="1">
      <protection hidden="1"/>
    </xf>
    <xf numFmtId="165" fontId="51" fillId="10" borderId="0" xfId="0" applyNumberFormat="1" applyFont="1" applyFill="1" applyProtection="1">
      <protection hidden="1"/>
    </xf>
    <xf numFmtId="0" fontId="55" fillId="7" borderId="1" xfId="0" applyFont="1" applyFill="1" applyBorder="1" applyProtection="1">
      <protection hidden="1"/>
    </xf>
    <xf numFmtId="0" fontId="55" fillId="7" borderId="2" xfId="0" applyFont="1" applyFill="1" applyBorder="1" applyAlignment="1" applyProtection="1">
      <alignment horizontal="center"/>
      <protection hidden="1"/>
    </xf>
    <xf numFmtId="0" fontId="60" fillId="7" borderId="2" xfId="0" applyFont="1" applyFill="1" applyBorder="1" applyProtection="1">
      <protection hidden="1"/>
    </xf>
    <xf numFmtId="0" fontId="61" fillId="7" borderId="4" xfId="0" applyFont="1" applyFill="1" applyBorder="1" applyProtection="1">
      <protection hidden="1"/>
    </xf>
    <xf numFmtId="0" fontId="62" fillId="7" borderId="0" xfId="0" applyFont="1" applyFill="1" applyProtection="1">
      <protection hidden="1"/>
    </xf>
    <xf numFmtId="0" fontId="61" fillId="7" borderId="0" xfId="0" applyFont="1" applyFill="1" applyProtection="1">
      <protection hidden="1"/>
    </xf>
    <xf numFmtId="0" fontId="61" fillId="7" borderId="0" xfId="0" applyFont="1" applyFill="1" applyAlignment="1" applyProtection="1">
      <alignment horizontal="center"/>
      <protection hidden="1"/>
    </xf>
    <xf numFmtId="0" fontId="63" fillId="7" borderId="0" xfId="0" applyFont="1" applyFill="1" applyProtection="1">
      <protection hidden="1"/>
    </xf>
    <xf numFmtId="170" fontId="45" fillId="0" borderId="0" xfId="0" applyNumberFormat="1" applyFont="1"/>
    <xf numFmtId="0" fontId="49" fillId="7" borderId="0" xfId="0" applyFont="1" applyFill="1" applyAlignment="1" applyProtection="1">
      <alignment horizontal="center" vertical="center" wrapText="1"/>
      <protection hidden="1"/>
    </xf>
    <xf numFmtId="0" fontId="0" fillId="10" borderId="0" xfId="0" applyFill="1"/>
    <xf numFmtId="0" fontId="7" fillId="8" borderId="9" xfId="0" applyFont="1" applyFill="1" applyBorder="1" applyAlignment="1">
      <alignment horizontal="center"/>
    </xf>
    <xf numFmtId="0" fontId="7" fillId="8" borderId="62" xfId="0" applyFont="1" applyFill="1" applyBorder="1" applyAlignment="1">
      <alignment horizontal="center"/>
    </xf>
    <xf numFmtId="0" fontId="43" fillId="7" borderId="23" xfId="0" applyFont="1" applyFill="1" applyBorder="1" applyAlignment="1" applyProtection="1">
      <alignment horizontal="center" vertical="center"/>
      <protection hidden="1"/>
    </xf>
    <xf numFmtId="0" fontId="38" fillId="8" borderId="24" xfId="0" applyFont="1" applyFill="1" applyBorder="1" applyAlignment="1" applyProtection="1">
      <alignment horizontal="center" vertical="center" wrapText="1"/>
      <protection hidden="1"/>
    </xf>
    <xf numFmtId="0" fontId="64" fillId="10" borderId="30" xfId="0" applyFont="1" applyFill="1" applyBorder="1" applyAlignment="1" applyProtection="1">
      <alignment horizontal="center" vertical="top" wrapText="1"/>
      <protection hidden="1"/>
    </xf>
    <xf numFmtId="0" fontId="64" fillId="10" borderId="0" xfId="0" applyFont="1" applyFill="1" applyAlignment="1" applyProtection="1">
      <alignment horizontal="center" vertical="top" wrapText="1"/>
      <protection hidden="1"/>
    </xf>
    <xf numFmtId="0" fontId="64" fillId="10" borderId="31" xfId="0" applyFont="1" applyFill="1" applyBorder="1" applyAlignment="1" applyProtection="1">
      <alignment horizontal="center" vertical="top" wrapText="1"/>
      <protection hidden="1"/>
    </xf>
    <xf numFmtId="49" fontId="0" fillId="13" borderId="16" xfId="0" applyNumberFormat="1" applyFill="1" applyBorder="1" applyAlignment="1" applyProtection="1">
      <alignment wrapText="1"/>
      <protection locked="0"/>
    </xf>
    <xf numFmtId="49" fontId="0" fillId="13" borderId="18" xfId="0" applyNumberFormat="1" applyFill="1" applyBorder="1" applyAlignment="1" applyProtection="1">
      <alignment wrapText="1"/>
      <protection locked="0"/>
    </xf>
    <xf numFmtId="49" fontId="0" fillId="13" borderId="25" xfId="0" applyNumberFormat="1" applyFill="1" applyBorder="1" applyAlignment="1" applyProtection="1">
      <alignment wrapText="1"/>
      <protection locked="0"/>
    </xf>
    <xf numFmtId="49" fontId="0" fillId="13" borderId="57" xfId="0" applyNumberFormat="1" applyFill="1" applyBorder="1" applyAlignment="1" applyProtection="1">
      <alignment wrapText="1"/>
      <protection locked="0"/>
    </xf>
    <xf numFmtId="0" fontId="30" fillId="7" borderId="0" xfId="0" applyFont="1" applyFill="1" applyAlignment="1" applyProtection="1">
      <alignment horizontal="center" vertical="center" wrapText="1"/>
      <protection hidden="1"/>
    </xf>
    <xf numFmtId="0" fontId="20" fillId="10" borderId="0" xfId="0" applyFont="1" applyFill="1" applyProtection="1">
      <protection hidden="1"/>
    </xf>
    <xf numFmtId="0" fontId="13" fillId="10" borderId="0" xfId="0" applyFont="1" applyFill="1" applyAlignment="1" applyProtection="1">
      <alignment horizontal="center" vertical="center" wrapText="1"/>
      <protection hidden="1"/>
    </xf>
    <xf numFmtId="0" fontId="45" fillId="10" borderId="0" xfId="0" applyFont="1" applyFill="1" applyProtection="1">
      <protection hidden="1"/>
    </xf>
    <xf numFmtId="0" fontId="0" fillId="10" borderId="0" xfId="0" applyFill="1" applyAlignment="1" applyProtection="1">
      <alignment wrapText="1"/>
      <protection hidden="1"/>
    </xf>
    <xf numFmtId="0" fontId="24" fillId="10" borderId="0" xfId="0" applyFont="1" applyFill="1" applyProtection="1">
      <protection hidden="1"/>
    </xf>
    <xf numFmtId="0" fontId="0" fillId="0" borderId="0" xfId="0" applyAlignment="1" applyProtection="1">
      <alignment horizontal="center"/>
      <protection hidden="1"/>
    </xf>
    <xf numFmtId="0" fontId="50" fillId="0" borderId="0" xfId="0" applyFont="1" applyAlignment="1" applyProtection="1">
      <alignment horizontal="center" vertical="center"/>
      <protection hidden="1"/>
    </xf>
    <xf numFmtId="0" fontId="8" fillId="0" borderId="0" xfId="0" applyFont="1" applyAlignment="1" applyProtection="1">
      <alignment horizontal="center" vertical="center" wrapText="1"/>
      <protection hidden="1"/>
    </xf>
    <xf numFmtId="14" fontId="8" fillId="0" borderId="0" xfId="0" applyNumberFormat="1" applyFont="1" applyAlignment="1" applyProtection="1">
      <alignment horizontal="center" vertical="center" wrapText="1"/>
      <protection hidden="1"/>
    </xf>
    <xf numFmtId="0" fontId="8" fillId="10" borderId="0" xfId="0" applyFont="1" applyFill="1" applyAlignment="1" applyProtection="1">
      <alignment horizontal="center" vertical="center" wrapText="1"/>
      <protection hidden="1"/>
    </xf>
    <xf numFmtId="0" fontId="21" fillId="0" borderId="0" xfId="0" applyFont="1" applyProtection="1">
      <protection hidden="1"/>
    </xf>
    <xf numFmtId="0" fontId="45" fillId="0" borderId="0" xfId="0" applyFont="1" applyProtection="1">
      <protection hidden="1"/>
    </xf>
    <xf numFmtId="0" fontId="48" fillId="0" borderId="0" xfId="0" applyFont="1" applyProtection="1">
      <protection hidden="1"/>
    </xf>
    <xf numFmtId="0" fontId="45" fillId="0" borderId="0" xfId="0" applyFont="1" applyAlignment="1" applyProtection="1">
      <alignment vertical="center"/>
      <protection hidden="1"/>
    </xf>
    <xf numFmtId="0" fontId="0" fillId="0" borderId="0" xfId="0" applyAlignment="1" applyProtection="1">
      <alignment vertical="center"/>
      <protection hidden="1"/>
    </xf>
    <xf numFmtId="0" fontId="28" fillId="7" borderId="74" xfId="0" applyFont="1" applyFill="1" applyBorder="1" applyAlignment="1" applyProtection="1">
      <alignment horizontal="center"/>
      <protection hidden="1"/>
    </xf>
    <xf numFmtId="0" fontId="28" fillId="7" borderId="3" xfId="0" applyFont="1" applyFill="1" applyBorder="1" applyAlignment="1" applyProtection="1">
      <alignment horizontal="center"/>
      <protection hidden="1"/>
    </xf>
    <xf numFmtId="0" fontId="28" fillId="7" borderId="1" xfId="0" applyFont="1" applyFill="1" applyBorder="1" applyAlignment="1" applyProtection="1">
      <alignment horizontal="center"/>
      <protection hidden="1"/>
    </xf>
    <xf numFmtId="0" fontId="0" fillId="8" borderId="23" xfId="0" applyFill="1" applyBorder="1" applyProtection="1">
      <protection hidden="1"/>
    </xf>
    <xf numFmtId="14" fontId="0" fillId="8" borderId="23" xfId="0" applyNumberFormat="1" applyFill="1" applyBorder="1" applyProtection="1">
      <protection hidden="1"/>
    </xf>
    <xf numFmtId="0" fontId="0" fillId="8" borderId="72" xfId="0" applyFill="1" applyBorder="1" applyProtection="1">
      <protection hidden="1"/>
    </xf>
    <xf numFmtId="0" fontId="0" fillId="0" borderId="4" xfId="0" applyBorder="1" applyAlignment="1" applyProtection="1">
      <alignment horizontal="center"/>
      <protection hidden="1"/>
    </xf>
    <xf numFmtId="0" fontId="17" fillId="2" borderId="0" xfId="0" applyFont="1" applyFill="1" applyProtection="1">
      <protection hidden="1"/>
    </xf>
    <xf numFmtId="0" fontId="3" fillId="2" borderId="0" xfId="0" applyFont="1" applyFill="1" applyProtection="1">
      <protection hidden="1"/>
    </xf>
    <xf numFmtId="0" fontId="3"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0" fillId="6" borderId="40" xfId="0" applyFill="1" applyBorder="1" applyProtection="1">
      <protection hidden="1"/>
    </xf>
    <xf numFmtId="0" fontId="0" fillId="8" borderId="8" xfId="0" applyFill="1" applyBorder="1" applyProtection="1">
      <protection hidden="1"/>
    </xf>
    <xf numFmtId="0" fontId="0" fillId="8" borderId="0" xfId="0" applyFill="1" applyAlignment="1" applyProtection="1">
      <alignment horizontal="right" wrapText="1"/>
      <protection hidden="1"/>
    </xf>
    <xf numFmtId="0" fontId="0" fillId="8" borderId="0" xfId="0" applyFill="1" applyProtection="1">
      <protection hidden="1"/>
    </xf>
    <xf numFmtId="0" fontId="0" fillId="8" borderId="9" xfId="0" applyFill="1" applyBorder="1" applyAlignment="1" applyProtection="1">
      <alignment horizontal="right" wrapText="1"/>
      <protection hidden="1"/>
    </xf>
    <xf numFmtId="0" fontId="0" fillId="8" borderId="9" xfId="0" applyFill="1" applyBorder="1" applyProtection="1">
      <protection hidden="1"/>
    </xf>
    <xf numFmtId="169" fontId="20" fillId="8" borderId="15" xfId="0" applyNumberFormat="1" applyFont="1" applyFill="1" applyBorder="1" applyAlignment="1" applyProtection="1">
      <alignment horizontal="center" vertical="center"/>
      <protection hidden="1"/>
    </xf>
    <xf numFmtId="169" fontId="20" fillId="8" borderId="64" xfId="0" applyNumberFormat="1" applyFont="1" applyFill="1" applyBorder="1" applyAlignment="1" applyProtection="1">
      <alignment horizontal="center" vertical="center"/>
      <protection hidden="1"/>
    </xf>
    <xf numFmtId="49" fontId="1" fillId="0" borderId="37" xfId="0" applyNumberFormat="1" applyFont="1" applyBorder="1" applyAlignment="1" applyProtection="1">
      <alignment horizontal="center" vertical="center" wrapText="1"/>
      <protection hidden="1"/>
    </xf>
    <xf numFmtId="0" fontId="21" fillId="7" borderId="1" xfId="0" applyFont="1" applyFill="1" applyBorder="1" applyAlignment="1" applyProtection="1">
      <alignment horizontal="center" vertical="center" wrapText="1"/>
      <protection hidden="1"/>
    </xf>
    <xf numFmtId="0" fontId="21" fillId="7" borderId="4" xfId="0" applyFont="1" applyFill="1" applyBorder="1" applyAlignment="1" applyProtection="1">
      <alignment horizontal="center" vertical="center" wrapText="1"/>
      <protection hidden="1"/>
    </xf>
    <xf numFmtId="49" fontId="1" fillId="0" borderId="63" xfId="0" applyNumberFormat="1" applyFont="1" applyBorder="1" applyAlignment="1" applyProtection="1">
      <alignment horizontal="center" vertical="center" wrapText="1"/>
      <protection hidden="1"/>
    </xf>
    <xf numFmtId="4" fontId="0" fillId="0" borderId="41" xfId="0" applyNumberFormat="1" applyBorder="1" applyAlignment="1" applyProtection="1">
      <alignment horizontal="center"/>
      <protection locked="0"/>
    </xf>
    <xf numFmtId="0" fontId="1" fillId="8" borderId="50" xfId="0" applyFont="1" applyFill="1" applyBorder="1" applyAlignment="1" applyProtection="1">
      <alignment horizontal="center" vertical="center" wrapText="1"/>
      <protection hidden="1"/>
    </xf>
    <xf numFmtId="49" fontId="1" fillId="8" borderId="36" xfId="0" applyNumberFormat="1" applyFont="1" applyFill="1" applyBorder="1" applyAlignment="1" applyProtection="1">
      <alignment horizontal="center" vertical="center" wrapText="1"/>
      <protection hidden="1"/>
    </xf>
    <xf numFmtId="49" fontId="1" fillId="8" borderId="15" xfId="0" applyNumberFormat="1" applyFont="1" applyFill="1" applyBorder="1" applyAlignment="1" applyProtection="1">
      <alignment horizontal="center" vertical="center" wrapText="1"/>
      <protection hidden="1"/>
    </xf>
    <xf numFmtId="49" fontId="1" fillId="0" borderId="50" xfId="0" applyNumberFormat="1" applyFont="1" applyBorder="1" applyAlignment="1" applyProtection="1">
      <alignment horizontal="center" vertical="center" wrapText="1"/>
      <protection hidden="1"/>
    </xf>
    <xf numFmtId="49" fontId="1" fillId="0" borderId="0" xfId="0" applyNumberFormat="1" applyFont="1" applyAlignment="1" applyProtection="1">
      <alignment horizontal="center" vertical="center" wrapText="1"/>
      <protection hidden="1"/>
    </xf>
    <xf numFmtId="0" fontId="29" fillId="0" borderId="0" xfId="0" applyFont="1" applyProtection="1">
      <protection hidden="1"/>
    </xf>
    <xf numFmtId="0" fontId="28" fillId="7" borderId="50" xfId="0" applyFont="1" applyFill="1" applyBorder="1" applyProtection="1">
      <protection hidden="1"/>
    </xf>
    <xf numFmtId="14" fontId="28" fillId="7" borderId="50" xfId="0" applyNumberFormat="1" applyFont="1" applyFill="1" applyBorder="1" applyProtection="1">
      <protection hidden="1"/>
    </xf>
    <xf numFmtId="0" fontId="28" fillId="7" borderId="64" xfId="0" applyFont="1" applyFill="1" applyBorder="1" applyProtection="1">
      <protection hidden="1"/>
    </xf>
    <xf numFmtId="0" fontId="1" fillId="0" borderId="0" xfId="0" applyFont="1" applyProtection="1">
      <protection hidden="1"/>
    </xf>
    <xf numFmtId="0" fontId="25" fillId="0" borderId="0" xfId="1"/>
    <xf numFmtId="166" fontId="0" fillId="8" borderId="52" xfId="0" applyNumberFormat="1" applyFill="1" applyBorder="1" applyAlignment="1" applyProtection="1">
      <alignment horizontal="center" vertical="center"/>
      <protection hidden="1"/>
    </xf>
    <xf numFmtId="0" fontId="0" fillId="12" borderId="23" xfId="0" applyFill="1" applyBorder="1" applyAlignment="1" applyProtection="1">
      <alignment horizontal="left" vertical="center" wrapText="1"/>
      <protection hidden="1"/>
    </xf>
    <xf numFmtId="0" fontId="0" fillId="12" borderId="24" xfId="0" applyFill="1" applyBorder="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32" fillId="7" borderId="23" xfId="0" applyFont="1" applyFill="1" applyBorder="1" applyAlignment="1" applyProtection="1">
      <alignment horizontal="center" vertical="top"/>
      <protection hidden="1"/>
    </xf>
    <xf numFmtId="0" fontId="32" fillId="7" borderId="45" xfId="0" applyFont="1" applyFill="1" applyBorder="1" applyAlignment="1" applyProtection="1">
      <alignment horizontal="center" vertical="top"/>
      <protection hidden="1"/>
    </xf>
    <xf numFmtId="0" fontId="32" fillId="7" borderId="24" xfId="0" applyFont="1" applyFill="1" applyBorder="1" applyAlignment="1" applyProtection="1">
      <alignment horizontal="center" vertical="top"/>
      <protection hidden="1"/>
    </xf>
    <xf numFmtId="0" fontId="32" fillId="7" borderId="23" xfId="0" applyFont="1" applyFill="1" applyBorder="1" applyAlignment="1" applyProtection="1">
      <alignment horizontal="center" vertical="center"/>
      <protection hidden="1"/>
    </xf>
    <xf numFmtId="0" fontId="32" fillId="7" borderId="45" xfId="0" applyFont="1" applyFill="1" applyBorder="1" applyAlignment="1" applyProtection="1">
      <alignment horizontal="center" vertical="center"/>
      <protection hidden="1"/>
    </xf>
    <xf numFmtId="0" fontId="32" fillId="7" borderId="24" xfId="0" applyFont="1" applyFill="1" applyBorder="1" applyAlignment="1" applyProtection="1">
      <alignment horizontal="center" vertical="center"/>
      <protection hidden="1"/>
    </xf>
    <xf numFmtId="0" fontId="40" fillId="2" borderId="23" xfId="0" applyFont="1" applyFill="1" applyBorder="1" applyAlignment="1" applyProtection="1">
      <alignment horizontal="left" vertical="center" wrapText="1"/>
      <protection hidden="1"/>
    </xf>
    <xf numFmtId="0" fontId="40" fillId="2" borderId="45" xfId="0" applyFont="1" applyFill="1" applyBorder="1" applyAlignment="1" applyProtection="1">
      <alignment horizontal="left" vertical="center" wrapText="1"/>
      <protection hidden="1"/>
    </xf>
    <xf numFmtId="0" fontId="40" fillId="2" borderId="24" xfId="0" applyFont="1" applyFill="1" applyBorder="1" applyAlignment="1" applyProtection="1">
      <alignment horizontal="left" vertical="center" wrapText="1"/>
      <protection hidden="1"/>
    </xf>
    <xf numFmtId="0" fontId="38" fillId="8" borderId="17" xfId="0" applyFont="1" applyFill="1" applyBorder="1" applyAlignment="1" applyProtection="1">
      <alignment horizontal="center" vertical="center"/>
      <protection hidden="1"/>
    </xf>
    <xf numFmtId="0" fontId="38" fillId="8" borderId="17" xfId="0" applyFont="1" applyFill="1" applyBorder="1" applyAlignment="1" applyProtection="1">
      <alignment horizontal="center" vertical="center" wrapText="1"/>
      <protection hidden="1"/>
    </xf>
    <xf numFmtId="0" fontId="32" fillId="7" borderId="23" xfId="0" applyFont="1" applyFill="1" applyBorder="1" applyAlignment="1" applyProtection="1">
      <alignment horizontal="center" vertical="center" wrapText="1"/>
      <protection hidden="1"/>
    </xf>
    <xf numFmtId="2" fontId="29" fillId="2" borderId="17" xfId="0" applyNumberFormat="1" applyFont="1" applyFill="1" applyBorder="1" applyAlignment="1" applyProtection="1">
      <alignment horizontal="left" vertical="center" wrapText="1"/>
      <protection hidden="1"/>
    </xf>
    <xf numFmtId="0" fontId="40" fillId="2" borderId="17" xfId="0" applyFont="1" applyFill="1" applyBorder="1" applyAlignment="1" applyProtection="1">
      <alignment horizontal="left" vertical="center" wrapText="1"/>
      <protection hidden="1"/>
    </xf>
    <xf numFmtId="0" fontId="38" fillId="8" borderId="23" xfId="0" applyFont="1" applyFill="1" applyBorder="1" applyAlignment="1" applyProtection="1">
      <alignment horizontal="center" vertical="center" wrapText="1"/>
      <protection hidden="1"/>
    </xf>
    <xf numFmtId="0" fontId="35" fillId="0" borderId="0" xfId="0" applyFont="1" applyAlignment="1" applyProtection="1">
      <alignment horizontal="center"/>
      <protection hidden="1"/>
    </xf>
    <xf numFmtId="0" fontId="46" fillId="5" borderId="0" xfId="0" applyFont="1" applyFill="1" applyAlignment="1" applyProtection="1">
      <alignment horizontal="left"/>
      <protection hidden="1"/>
    </xf>
    <xf numFmtId="0" fontId="36" fillId="5" borderId="0" xfId="0" applyFont="1" applyFill="1" applyAlignment="1" applyProtection="1">
      <alignment horizontal="center" vertical="top"/>
      <protection hidden="1"/>
    </xf>
    <xf numFmtId="0" fontId="37" fillId="0" borderId="0" xfId="0" applyFont="1" applyAlignment="1" applyProtection="1">
      <alignment horizontal="center" vertical="center" wrapText="1" shrinkToFit="1"/>
      <protection hidden="1"/>
    </xf>
    <xf numFmtId="0" fontId="29" fillId="2" borderId="17" xfId="0" applyFont="1" applyFill="1" applyBorder="1" applyAlignment="1" applyProtection="1">
      <alignment horizontal="left" vertical="center" wrapText="1"/>
      <protection hidden="1"/>
    </xf>
    <xf numFmtId="0" fontId="29" fillId="2" borderId="23" xfId="0" applyFont="1" applyFill="1" applyBorder="1" applyAlignment="1" applyProtection="1">
      <alignment horizontal="center" vertical="center"/>
      <protection hidden="1"/>
    </xf>
    <xf numFmtId="0" fontId="29" fillId="2" borderId="24" xfId="0" applyFont="1" applyFill="1" applyBorder="1" applyAlignment="1" applyProtection="1">
      <alignment horizontal="center" vertical="center"/>
      <protection hidden="1"/>
    </xf>
    <xf numFmtId="0" fontId="29" fillId="2" borderId="45" xfId="0" applyFont="1" applyFill="1" applyBorder="1" applyAlignment="1" applyProtection="1">
      <alignment horizontal="left" vertical="center" wrapText="1"/>
      <protection hidden="1"/>
    </xf>
    <xf numFmtId="0" fontId="0" fillId="8" borderId="0" xfId="0" applyFill="1" applyProtection="1">
      <protection hidden="1"/>
    </xf>
    <xf numFmtId="0" fontId="0" fillId="8" borderId="63" xfId="0" applyFill="1" applyBorder="1" applyProtection="1">
      <protection hidden="1"/>
    </xf>
    <xf numFmtId="0" fontId="0" fillId="8" borderId="55" xfId="0" applyFill="1" applyBorder="1" applyProtection="1">
      <protection hidden="1"/>
    </xf>
    <xf numFmtId="0" fontId="0" fillId="8" borderId="69" xfId="0" applyFill="1" applyBorder="1" applyProtection="1">
      <protection hidden="1"/>
    </xf>
    <xf numFmtId="0" fontId="21" fillId="7" borderId="72" xfId="0" applyFont="1" applyFill="1" applyBorder="1" applyAlignment="1" applyProtection="1">
      <alignment horizontal="center" vertical="center"/>
      <protection hidden="1"/>
    </xf>
    <xf numFmtId="0" fontId="21" fillId="7" borderId="41" xfId="0" applyFont="1" applyFill="1" applyBorder="1" applyAlignment="1" applyProtection="1">
      <alignment horizontal="center" vertical="center"/>
      <protection hidden="1"/>
    </xf>
    <xf numFmtId="0" fontId="21" fillId="7" borderId="38" xfId="0" applyFont="1" applyFill="1" applyBorder="1" applyAlignment="1" applyProtection="1">
      <alignment horizontal="center" vertical="center"/>
      <protection hidden="1"/>
    </xf>
    <xf numFmtId="0" fontId="65" fillId="7" borderId="30" xfId="0" applyFont="1" applyFill="1" applyBorder="1" applyAlignment="1" applyProtection="1">
      <alignment horizontal="center" vertical="center" wrapText="1"/>
      <protection hidden="1"/>
    </xf>
    <xf numFmtId="0" fontId="65" fillId="7" borderId="0" xfId="0" applyFont="1" applyFill="1" applyAlignment="1" applyProtection="1">
      <alignment horizontal="center" vertical="center" wrapText="1"/>
      <protection hidden="1"/>
    </xf>
    <xf numFmtId="0" fontId="65" fillId="7" borderId="31" xfId="0" applyFont="1" applyFill="1" applyBorder="1" applyAlignment="1" applyProtection="1">
      <alignment horizontal="center" vertical="center" wrapText="1"/>
      <protection hidden="1"/>
    </xf>
    <xf numFmtId="0" fontId="58" fillId="7" borderId="0" xfId="0" applyFont="1" applyFill="1" applyAlignment="1" applyProtection="1">
      <alignment horizontal="right" vertical="top" wrapText="1"/>
      <protection hidden="1"/>
    </xf>
    <xf numFmtId="0" fontId="1" fillId="8" borderId="0" xfId="0" applyFont="1" applyFill="1" applyAlignment="1" applyProtection="1">
      <alignment horizontal="center" vertical="center"/>
      <protection hidden="1"/>
    </xf>
    <xf numFmtId="0" fontId="32" fillId="7" borderId="4" xfId="0" applyFont="1" applyFill="1" applyBorder="1" applyAlignment="1" applyProtection="1">
      <alignment horizontal="right" vertical="center" wrapText="1"/>
      <protection hidden="1"/>
    </xf>
    <xf numFmtId="0" fontId="32" fillId="7" borderId="0" xfId="0" applyFont="1" applyFill="1" applyAlignment="1" applyProtection="1">
      <alignment horizontal="right" vertical="center" wrapText="1"/>
      <protection hidden="1"/>
    </xf>
    <xf numFmtId="0" fontId="30" fillId="0" borderId="0" xfId="0" applyFont="1" applyAlignment="1" applyProtection="1">
      <alignment horizontal="center" vertical="center"/>
      <protection locked="0"/>
    </xf>
    <xf numFmtId="0" fontId="32" fillId="7" borderId="4" xfId="0" applyFont="1" applyFill="1" applyBorder="1" applyAlignment="1" applyProtection="1">
      <alignment horizontal="right" vertical="center"/>
      <protection hidden="1"/>
    </xf>
    <xf numFmtId="0" fontId="32" fillId="7" borderId="0" xfId="0" applyFont="1" applyFill="1" applyAlignment="1" applyProtection="1">
      <alignment horizontal="right" vertical="center"/>
      <protection hidden="1"/>
    </xf>
    <xf numFmtId="0" fontId="51" fillId="0" borderId="4" xfId="0" applyFont="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14" fontId="30" fillId="0" borderId="0" xfId="0" applyNumberFormat="1" applyFont="1" applyAlignment="1" applyProtection="1">
      <alignment horizontal="center" vertical="center"/>
      <protection locked="0"/>
    </xf>
    <xf numFmtId="0" fontId="51" fillId="5" borderId="0" xfId="0" applyFont="1" applyFill="1" applyAlignment="1" applyProtection="1">
      <alignment horizontal="center" vertical="center" wrapText="1"/>
      <protection locked="0"/>
    </xf>
    <xf numFmtId="0" fontId="58" fillId="7" borderId="23" xfId="0" applyFont="1" applyFill="1" applyBorder="1" applyAlignment="1" applyProtection="1">
      <alignment horizontal="center" vertical="center" wrapText="1"/>
      <protection hidden="1"/>
    </xf>
    <xf numFmtId="0" fontId="58" fillId="7" borderId="45" xfId="0" applyFont="1" applyFill="1" applyBorder="1" applyAlignment="1" applyProtection="1">
      <alignment horizontal="center" vertical="center" wrapText="1"/>
      <protection hidden="1"/>
    </xf>
    <xf numFmtId="0" fontId="58" fillId="7" borderId="24" xfId="0" applyFont="1" applyFill="1" applyBorder="1" applyAlignment="1" applyProtection="1">
      <alignment horizontal="center" vertical="center" wrapText="1"/>
      <protection hidden="1"/>
    </xf>
    <xf numFmtId="165" fontId="59" fillId="8" borderId="0" xfId="0" applyNumberFormat="1" applyFont="1" applyFill="1" applyAlignment="1" applyProtection="1">
      <alignment horizontal="center" vertical="center"/>
      <protection hidden="1"/>
    </xf>
    <xf numFmtId="0" fontId="54" fillId="10" borderId="0" xfId="0" applyFont="1" applyFill="1" applyAlignment="1" applyProtection="1">
      <alignment wrapText="1"/>
      <protection hidden="1"/>
    </xf>
    <xf numFmtId="3" fontId="59" fillId="8" borderId="0" xfId="0" applyNumberFormat="1" applyFont="1" applyFill="1" applyAlignment="1" applyProtection="1">
      <alignment horizontal="center" vertical="center" wrapText="1"/>
      <protection hidden="1"/>
    </xf>
    <xf numFmtId="165" fontId="57" fillId="8" borderId="0" xfId="0" applyNumberFormat="1" applyFont="1" applyFill="1" applyAlignment="1" applyProtection="1">
      <alignment horizontal="center" vertical="center"/>
      <protection hidden="1"/>
    </xf>
    <xf numFmtId="0" fontId="54" fillId="10" borderId="0" xfId="0" applyFont="1" applyFill="1" applyAlignment="1" applyProtection="1">
      <alignment horizontal="right" vertical="center"/>
      <protection hidden="1"/>
    </xf>
    <xf numFmtId="0" fontId="58" fillId="7" borderId="45" xfId="0" applyFont="1" applyFill="1" applyBorder="1" applyAlignment="1" applyProtection="1">
      <alignment horizontal="left" vertical="center" wrapText="1"/>
      <protection hidden="1"/>
    </xf>
    <xf numFmtId="0" fontId="58" fillId="7" borderId="24" xfId="0" applyFont="1" applyFill="1" applyBorder="1" applyAlignment="1" applyProtection="1">
      <alignment horizontal="left" vertical="center" wrapText="1"/>
      <protection hidden="1"/>
    </xf>
    <xf numFmtId="0" fontId="50" fillId="7" borderId="12" xfId="0" applyFont="1" applyFill="1" applyBorder="1" applyAlignment="1" applyProtection="1">
      <alignment horizontal="center" vertical="center"/>
      <protection hidden="1"/>
    </xf>
    <xf numFmtId="0" fontId="8" fillId="7" borderId="1"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4" xfId="0" applyFont="1" applyFill="1" applyBorder="1" applyAlignment="1" applyProtection="1">
      <alignment horizontal="center" vertical="center" wrapText="1"/>
      <protection hidden="1"/>
    </xf>
    <xf numFmtId="0" fontId="8" fillId="7" borderId="9" xfId="0" applyFont="1" applyFill="1" applyBorder="1" applyAlignment="1" applyProtection="1">
      <alignment horizontal="center" vertical="center" wrapText="1"/>
      <protection hidden="1"/>
    </xf>
    <xf numFmtId="0" fontId="8" fillId="7" borderId="56" xfId="0" applyFont="1" applyFill="1" applyBorder="1" applyAlignment="1" applyProtection="1">
      <alignment horizontal="center" vertical="center" wrapText="1"/>
      <protection hidden="1"/>
    </xf>
    <xf numFmtId="0" fontId="8" fillId="7" borderId="4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center" vertical="center" wrapText="1"/>
      <protection hidden="1"/>
    </xf>
    <xf numFmtId="0" fontId="1" fillId="8" borderId="18"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protection hidden="1"/>
    </xf>
    <xf numFmtId="49" fontId="21" fillId="7" borderId="60" xfId="0" applyNumberFormat="1" applyFont="1" applyFill="1" applyBorder="1" applyAlignment="1" applyProtection="1">
      <alignment horizontal="left"/>
      <protection hidden="1"/>
    </xf>
    <xf numFmtId="0" fontId="8" fillId="7" borderId="43" xfId="0" applyFont="1" applyFill="1" applyBorder="1" applyAlignment="1" applyProtection="1">
      <alignment horizontal="center" vertical="center" wrapText="1"/>
      <protection hidden="1"/>
    </xf>
    <xf numFmtId="0" fontId="8" fillId="7" borderId="37" xfId="0" applyFont="1" applyFill="1" applyBorder="1" applyAlignment="1" applyProtection="1">
      <alignment horizontal="center" vertical="center" wrapText="1"/>
      <protection hidden="1"/>
    </xf>
    <xf numFmtId="0" fontId="8" fillId="7" borderId="15" xfId="0" applyFont="1" applyFill="1" applyBorder="1" applyAlignment="1" applyProtection="1">
      <alignment horizontal="center" vertical="center" wrapText="1"/>
      <protection hidden="1"/>
    </xf>
    <xf numFmtId="0" fontId="8" fillId="7" borderId="66" xfId="0" applyFont="1" applyFill="1" applyBorder="1" applyAlignment="1" applyProtection="1">
      <alignment horizontal="center" vertical="center" wrapText="1"/>
      <protection hidden="1"/>
    </xf>
    <xf numFmtId="0" fontId="8" fillId="7" borderId="52" xfId="0" applyFont="1" applyFill="1" applyBorder="1" applyAlignment="1" applyProtection="1">
      <alignment horizontal="center" vertical="center" wrapText="1"/>
      <protection hidden="1"/>
    </xf>
    <xf numFmtId="0" fontId="8" fillId="7" borderId="59" xfId="0" applyFont="1" applyFill="1" applyBorder="1" applyAlignment="1" applyProtection="1">
      <alignment horizontal="center" vertical="center" wrapText="1"/>
      <protection hidden="1"/>
    </xf>
    <xf numFmtId="3" fontId="1" fillId="8" borderId="25" xfId="0" applyNumberFormat="1" applyFont="1" applyFill="1" applyBorder="1" applyAlignment="1" applyProtection="1">
      <alignment horizontal="center" vertical="center" wrapText="1"/>
      <protection hidden="1"/>
    </xf>
    <xf numFmtId="0" fontId="1" fillId="8" borderId="57"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vertical="center" wrapText="1"/>
      <protection hidden="1"/>
    </xf>
    <xf numFmtId="0" fontId="8" fillId="7" borderId="51"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wrapText="1"/>
      <protection hidden="1"/>
    </xf>
    <xf numFmtId="49" fontId="21" fillId="7" borderId="70" xfId="0" applyNumberFormat="1" applyFont="1" applyFill="1" applyBorder="1" applyAlignment="1" applyProtection="1">
      <alignment horizontal="left" wrapText="1"/>
      <protection hidden="1"/>
    </xf>
    <xf numFmtId="0" fontId="8" fillId="7" borderId="44" xfId="0" applyFont="1" applyFill="1" applyBorder="1" applyAlignment="1" applyProtection="1">
      <alignment horizontal="center" vertical="center" wrapText="1"/>
      <protection hidden="1"/>
    </xf>
    <xf numFmtId="0" fontId="8" fillId="7" borderId="61" xfId="0" applyFont="1" applyFill="1" applyBorder="1" applyAlignment="1" applyProtection="1">
      <alignment horizontal="center" vertical="center" wrapText="1"/>
      <protection hidden="1"/>
    </xf>
    <xf numFmtId="0" fontId="8" fillId="7" borderId="62" xfId="0" applyFont="1" applyFill="1" applyBorder="1" applyAlignment="1" applyProtection="1">
      <alignment horizontal="center" vertical="center" wrapText="1"/>
      <protection hidden="1"/>
    </xf>
    <xf numFmtId="0" fontId="8" fillId="7" borderId="20"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21" fillId="7" borderId="48" xfId="0" applyFont="1" applyFill="1" applyBorder="1" applyAlignment="1" applyProtection="1">
      <alignment horizontal="center"/>
      <protection hidden="1"/>
    </xf>
    <xf numFmtId="0" fontId="21" fillId="7" borderId="65" xfId="0" applyFont="1" applyFill="1" applyBorder="1" applyAlignment="1" applyProtection="1">
      <alignment horizontal="center"/>
      <protection hidden="1"/>
    </xf>
    <xf numFmtId="0" fontId="1" fillId="8" borderId="47" xfId="0" applyFont="1" applyFill="1" applyBorder="1" applyAlignment="1" applyProtection="1">
      <alignment horizontal="left" vertical="center" wrapText="1"/>
      <protection hidden="1"/>
    </xf>
    <xf numFmtId="0" fontId="1" fillId="8" borderId="45" xfId="0" applyFont="1" applyFill="1" applyBorder="1" applyAlignment="1" applyProtection="1">
      <alignment horizontal="left" vertical="center" wrapText="1"/>
      <protection hidden="1"/>
    </xf>
    <xf numFmtId="0" fontId="1" fillId="8" borderId="40" xfId="0" applyFont="1" applyFill="1" applyBorder="1" applyAlignment="1" applyProtection="1">
      <alignment horizontal="left" vertical="center" wrapText="1"/>
      <protection hidden="1"/>
    </xf>
    <xf numFmtId="0" fontId="1" fillId="8" borderId="41" xfId="0" applyFont="1" applyFill="1" applyBorder="1" applyAlignment="1" applyProtection="1">
      <alignment horizontal="left" vertical="center" wrapText="1"/>
      <protection hidden="1"/>
    </xf>
    <xf numFmtId="0" fontId="21" fillId="7" borderId="2" xfId="0" applyFont="1" applyFill="1" applyBorder="1" applyAlignment="1" applyProtection="1">
      <alignment horizontal="center" wrapText="1"/>
      <protection hidden="1"/>
    </xf>
    <xf numFmtId="0" fontId="0" fillId="6" borderId="0" xfId="0" applyFill="1" applyAlignment="1" applyProtection="1">
      <alignment vertical="center"/>
      <protection hidden="1"/>
    </xf>
    <xf numFmtId="49" fontId="1" fillId="0" borderId="71" xfId="0" applyNumberFormat="1" applyFont="1" applyBorder="1" applyAlignment="1" applyProtection="1">
      <alignment horizontal="center" vertical="center" wrapText="1"/>
      <protection locked="0"/>
    </xf>
    <xf numFmtId="49" fontId="1" fillId="0" borderId="63" xfId="0" applyNumberFormat="1" applyFont="1" applyBorder="1" applyAlignment="1" applyProtection="1">
      <alignment horizontal="center" vertical="center" wrapText="1"/>
      <protection locked="0"/>
    </xf>
    <xf numFmtId="49" fontId="1" fillId="0" borderId="70" xfId="0" applyNumberFormat="1" applyFont="1" applyBorder="1" applyAlignment="1" applyProtection="1">
      <alignment horizontal="center" vertical="center" wrapText="1"/>
      <protection locked="0"/>
    </xf>
    <xf numFmtId="49" fontId="1" fillId="0" borderId="50" xfId="0" applyNumberFormat="1" applyFont="1" applyBorder="1" applyAlignment="1" applyProtection="1">
      <alignment horizontal="center" vertical="center" wrapText="1"/>
      <protection locked="0"/>
    </xf>
    <xf numFmtId="0" fontId="0" fillId="6" borderId="0" xfId="0" applyFill="1" applyAlignment="1" applyProtection="1">
      <alignment horizontal="right" vertical="center"/>
      <protection hidden="1"/>
    </xf>
    <xf numFmtId="0" fontId="0" fillId="6" borderId="41" xfId="0" applyFill="1" applyBorder="1" applyAlignment="1" applyProtection="1">
      <alignment horizontal="right" vertical="center"/>
      <protection hidden="1"/>
    </xf>
    <xf numFmtId="0" fontId="1" fillId="0" borderId="71"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20" fillId="8" borderId="63" xfId="0" applyFont="1" applyFill="1" applyBorder="1" applyAlignment="1" applyProtection="1">
      <alignment horizontal="center" vertical="center" wrapText="1"/>
      <protection hidden="1"/>
    </xf>
    <xf numFmtId="0" fontId="1" fillId="8" borderId="43" xfId="0" applyFont="1" applyFill="1" applyBorder="1" applyAlignment="1" applyProtection="1">
      <alignment horizontal="center" vertical="center" wrapText="1"/>
      <protection hidden="1"/>
    </xf>
    <xf numFmtId="0" fontId="1" fillId="8" borderId="37" xfId="0" applyFont="1" applyFill="1" applyBorder="1" applyAlignment="1" applyProtection="1">
      <alignment horizontal="center" vertical="center" wrapText="1"/>
      <protection hidden="1"/>
    </xf>
    <xf numFmtId="0" fontId="1" fillId="8" borderId="71" xfId="0" applyFont="1" applyFill="1" applyBorder="1" applyAlignment="1" applyProtection="1">
      <alignment horizontal="center" vertical="center" wrapText="1"/>
      <protection hidden="1"/>
    </xf>
    <xf numFmtId="0" fontId="1" fillId="8" borderId="63" xfId="0" applyFont="1" applyFill="1" applyBorder="1" applyAlignment="1" applyProtection="1">
      <alignment horizontal="center" vertical="center" wrapText="1"/>
      <protection hidden="1"/>
    </xf>
    <xf numFmtId="0" fontId="1" fillId="8" borderId="70" xfId="0" applyFont="1" applyFill="1" applyBorder="1" applyAlignment="1" applyProtection="1">
      <alignment horizontal="center" vertical="center" wrapText="1"/>
      <protection hidden="1"/>
    </xf>
    <xf numFmtId="0" fontId="1" fillId="8" borderId="50"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wrapText="1"/>
      <protection hidden="1"/>
    </xf>
    <xf numFmtId="2" fontId="21" fillId="7" borderId="50" xfId="0" applyNumberFormat="1" applyFont="1" applyFill="1" applyBorder="1" applyAlignment="1" applyProtection="1">
      <alignment horizontal="center" vertical="center"/>
      <protection hidden="1"/>
    </xf>
    <xf numFmtId="2" fontId="21" fillId="7" borderId="0" xfId="0" applyNumberFormat="1" applyFont="1" applyFill="1" applyAlignment="1" applyProtection="1">
      <alignment horizontal="center" vertical="center"/>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44" fontId="0" fillId="8" borderId="5" xfId="0" applyNumberFormat="1" applyFill="1" applyBorder="1" applyAlignment="1" applyProtection="1">
      <alignment horizontal="center" vertical="center"/>
      <protection hidden="1"/>
    </xf>
    <xf numFmtId="44" fontId="0" fillId="8" borderId="8" xfId="0" applyNumberFormat="1" applyFill="1" applyBorder="1" applyAlignment="1" applyProtection="1">
      <alignment horizontal="center" vertical="center"/>
      <protection hidden="1"/>
    </xf>
    <xf numFmtId="44" fontId="0" fillId="8" borderId="10" xfId="0" applyNumberFormat="1" applyFill="1" applyBorder="1" applyAlignment="1" applyProtection="1">
      <alignment horizontal="center" vertical="center"/>
      <protection hidden="1"/>
    </xf>
    <xf numFmtId="49" fontId="1" fillId="0" borderId="43" xfId="0" applyNumberFormat="1" applyFont="1" applyBorder="1" applyAlignment="1" applyProtection="1">
      <alignment horizontal="center" vertical="center" wrapText="1"/>
      <protection locked="0"/>
    </xf>
    <xf numFmtId="49" fontId="1" fillId="0" borderId="37" xfId="0" applyNumberFormat="1" applyFont="1" applyBorder="1" applyAlignment="1" applyProtection="1">
      <alignment horizontal="center" vertical="center" wrapText="1"/>
      <protection locked="0"/>
    </xf>
    <xf numFmtId="0" fontId="21" fillId="7" borderId="2" xfId="0" applyFont="1" applyFill="1" applyBorder="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70" xfId="0" applyFont="1" applyFill="1" applyBorder="1" applyAlignment="1" applyProtection="1">
      <alignment horizontal="center" vertical="center" wrapText="1"/>
      <protection hidden="1"/>
    </xf>
    <xf numFmtId="0" fontId="21" fillId="7" borderId="50" xfId="0" applyFont="1" applyFill="1" applyBorder="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8" borderId="41" xfId="0" applyFill="1" applyBorder="1" applyAlignment="1" applyProtection="1">
      <alignment horizontal="left" wrapText="1"/>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3" fontId="14" fillId="7" borderId="1" xfId="0" applyNumberFormat="1" applyFont="1" applyFill="1" applyBorder="1" applyAlignment="1" applyProtection="1">
      <alignment horizontal="center" vertical="center" wrapText="1"/>
      <protection hidden="1"/>
    </xf>
    <xf numFmtId="3" fontId="14" fillId="7" borderId="3" xfId="0" applyNumberFormat="1" applyFont="1" applyFill="1" applyBorder="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8" fillId="7" borderId="55" xfId="0" applyFont="1" applyFill="1" applyBorder="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3" fontId="0" fillId="8" borderId="9" xfId="0" applyNumberFormat="1" applyFill="1" applyBorder="1" applyAlignment="1" applyProtection="1">
      <alignment horizontal="center" vertical="center" wrapText="1"/>
      <protection hidden="1"/>
    </xf>
    <xf numFmtId="3" fontId="0" fillId="8" borderId="56" xfId="0" applyNumberFormat="1" applyFill="1" applyBorder="1" applyAlignment="1" applyProtection="1">
      <alignment horizontal="center" vertical="center" wrapText="1"/>
      <protection hidden="1"/>
    </xf>
    <xf numFmtId="3" fontId="0" fillId="8" borderId="46" xfId="0" applyNumberFormat="1" applyFill="1" applyBorder="1" applyAlignment="1" applyProtection="1">
      <alignment horizontal="center" vertical="center" wrapText="1"/>
      <protection hidden="1"/>
    </xf>
    <xf numFmtId="0" fontId="3" fillId="8" borderId="9" xfId="0" applyFont="1" applyFill="1" applyBorder="1" applyAlignment="1" applyProtection="1">
      <alignment horizontal="center" vertical="center" wrapText="1"/>
      <protection hidden="1"/>
    </xf>
    <xf numFmtId="0" fontId="3" fillId="8" borderId="46"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4" fontId="0" fillId="8" borderId="41" xfId="0" applyNumberFormat="1" applyFill="1" applyBorder="1" applyAlignment="1" applyProtection="1">
      <alignment horizontal="center"/>
      <protection hidden="1"/>
    </xf>
    <xf numFmtId="0" fontId="27" fillId="2" borderId="12" xfId="1" applyFont="1" applyFill="1" applyBorder="1" applyAlignment="1" applyProtection="1">
      <alignment horizontal="left"/>
      <protection hidden="1"/>
    </xf>
    <xf numFmtId="3" fontId="0" fillId="8" borderId="44" xfId="0" applyNumberFormat="1" applyFill="1" applyBorder="1" applyAlignment="1" applyProtection="1">
      <alignment horizontal="center" vertical="center" wrapText="1"/>
      <protection hidden="1"/>
    </xf>
    <xf numFmtId="0" fontId="0" fillId="8" borderId="61" xfId="0" applyFill="1" applyBorder="1" applyAlignment="1" applyProtection="1">
      <alignment horizontal="center" vertical="center" wrapText="1"/>
      <protection hidden="1"/>
    </xf>
    <xf numFmtId="0" fontId="0" fillId="8" borderId="62" xfId="0" applyFill="1" applyBorder="1" applyAlignment="1" applyProtection="1">
      <alignment horizontal="center" vertical="center" wrapText="1"/>
      <protection hidden="1"/>
    </xf>
    <xf numFmtId="0" fontId="3" fillId="8" borderId="55" xfId="0" applyFont="1" applyFill="1" applyBorder="1" applyAlignment="1" applyProtection="1">
      <alignment horizontal="center" vertical="center" wrapText="1"/>
      <protection hidden="1"/>
    </xf>
    <xf numFmtId="0" fontId="21" fillId="7" borderId="1" xfId="0" applyFont="1" applyFill="1" applyBorder="1" applyAlignment="1" applyProtection="1">
      <alignment horizontal="center"/>
      <protection hidden="1"/>
    </xf>
    <xf numFmtId="0" fontId="21" fillId="7" borderId="3" xfId="0" applyFont="1" applyFill="1" applyBorder="1" applyAlignment="1" applyProtection="1">
      <alignment horizontal="center"/>
      <protection hidden="1"/>
    </xf>
    <xf numFmtId="0" fontId="8" fillId="7" borderId="2"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protection hidden="1"/>
    </xf>
    <xf numFmtId="0" fontId="8" fillId="7" borderId="7" xfId="0" applyFont="1" applyFill="1" applyBorder="1" applyAlignment="1" applyProtection="1">
      <alignment horizontal="center"/>
      <protection hidden="1"/>
    </xf>
    <xf numFmtId="0" fontId="8" fillId="7" borderId="51" xfId="0" applyFont="1" applyFill="1" applyBorder="1" applyAlignment="1" applyProtection="1">
      <alignment horizontal="center"/>
      <protection hidden="1"/>
    </xf>
    <xf numFmtId="0" fontId="0" fillId="8" borderId="9" xfId="0" applyFill="1" applyBorder="1" applyAlignment="1" applyProtection="1">
      <alignment horizontal="center" vertical="center" wrapText="1"/>
      <protection hidden="1"/>
    </xf>
    <xf numFmtId="0" fontId="0" fillId="8" borderId="46" xfId="0" applyFill="1" applyBorder="1" applyAlignment="1" applyProtection="1">
      <alignment horizontal="center" vertical="center" wrapText="1"/>
      <protection hidden="1"/>
    </xf>
    <xf numFmtId="0" fontId="6" fillId="8" borderId="6" xfId="0" applyFont="1" applyFill="1" applyBorder="1" applyAlignment="1" applyProtection="1">
      <alignment horizontal="left" vertical="center" wrapText="1"/>
      <protection hidden="1"/>
    </xf>
    <xf numFmtId="0" fontId="6" fillId="8" borderId="7" xfId="0" applyFont="1" applyFill="1" applyBorder="1" applyAlignment="1" applyProtection="1">
      <alignment horizontal="left" vertical="center" wrapText="1"/>
      <protection hidden="1"/>
    </xf>
    <xf numFmtId="0" fontId="49" fillId="8" borderId="0" xfId="0" applyFont="1" applyFill="1" applyAlignment="1" applyProtection="1">
      <alignment horizontal="center" vertical="center" wrapText="1"/>
      <protection hidden="1"/>
    </xf>
    <xf numFmtId="49" fontId="49" fillId="8" borderId="0" xfId="0" applyNumberFormat="1" applyFont="1" applyFill="1" applyAlignment="1" applyProtection="1">
      <alignment horizontal="center" vertical="center" wrapText="1"/>
      <protection hidden="1"/>
    </xf>
    <xf numFmtId="0" fontId="8" fillId="7" borderId="0" xfId="0" applyFont="1" applyFill="1" applyAlignment="1" applyProtection="1">
      <alignment horizontal="left"/>
      <protection hidden="1"/>
    </xf>
    <xf numFmtId="1" fontId="0" fillId="0" borderId="8" xfId="0" applyNumberFormat="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0" fontId="0" fillId="8" borderId="0" xfId="0" applyFill="1" applyAlignment="1" applyProtection="1">
      <alignment horizontal="right" wrapText="1"/>
      <protection hidden="1"/>
    </xf>
    <xf numFmtId="0" fontId="0" fillId="0" borderId="41" xfId="0" applyBorder="1" applyAlignment="1" applyProtection="1">
      <alignment horizontal="center" wrapText="1"/>
      <protection locked="0"/>
    </xf>
    <xf numFmtId="0" fontId="0" fillId="0" borderId="38" xfId="0" applyBorder="1" applyAlignment="1" applyProtection="1">
      <alignment horizontal="center" wrapText="1"/>
      <protection locked="0"/>
    </xf>
    <xf numFmtId="0" fontId="0" fillId="8" borderId="41" xfId="0" applyFill="1" applyBorder="1" applyAlignment="1" applyProtection="1">
      <alignment horizontal="right" wrapText="1"/>
      <protection hidden="1"/>
    </xf>
    <xf numFmtId="0" fontId="0" fillId="12" borderId="41" xfId="0" applyFill="1" applyBorder="1" applyAlignment="1" applyProtection="1">
      <alignment horizontal="right" vertical="center"/>
      <protection hidden="1"/>
    </xf>
    <xf numFmtId="0" fontId="0" fillId="12" borderId="0" xfId="0" applyFill="1" applyAlignment="1" applyProtection="1">
      <alignment horizontal="right" vertical="center"/>
      <protection hidden="1"/>
    </xf>
    <xf numFmtId="0" fontId="0" fillId="12" borderId="55" xfId="0" applyFill="1" applyBorder="1" applyAlignment="1" applyProtection="1">
      <alignment horizontal="right" vertical="center"/>
      <protection hidden="1"/>
    </xf>
    <xf numFmtId="44" fontId="1" fillId="8" borderId="8" xfId="0" applyNumberFormat="1" applyFont="1" applyFill="1" applyBorder="1" applyAlignment="1" applyProtection="1">
      <alignment horizontal="center" vertical="center"/>
      <protection hidden="1"/>
    </xf>
    <xf numFmtId="44" fontId="1" fillId="8" borderId="10" xfId="0" applyNumberFormat="1" applyFont="1" applyFill="1" applyBorder="1" applyAlignment="1" applyProtection="1">
      <alignment horizontal="center" vertical="center"/>
      <protection hidden="1"/>
    </xf>
    <xf numFmtId="165" fontId="0" fillId="8" borderId="5" xfId="0" applyNumberFormat="1" applyFill="1" applyBorder="1" applyAlignment="1" applyProtection="1">
      <alignment horizontal="center" vertical="center"/>
      <protection hidden="1"/>
    </xf>
    <xf numFmtId="165" fontId="0" fillId="8" borderId="8"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0" fontId="1" fillId="8" borderId="52" xfId="0" applyFont="1" applyFill="1" applyBorder="1" applyAlignment="1" applyProtection="1">
      <alignment horizontal="center" vertical="center"/>
      <protection hidden="1"/>
    </xf>
    <xf numFmtId="0" fontId="1" fillId="8" borderId="53" xfId="0" applyFont="1" applyFill="1" applyBorder="1" applyAlignment="1" applyProtection="1">
      <alignment horizontal="center" vertical="center"/>
      <protection hidden="1"/>
    </xf>
    <xf numFmtId="166" fontId="0" fillId="8" borderId="52" xfId="0" applyNumberFormat="1" applyFill="1" applyBorder="1" applyAlignment="1" applyProtection="1">
      <alignment horizontal="center" vertical="center"/>
      <protection hidden="1"/>
    </xf>
    <xf numFmtId="0" fontId="1" fillId="8" borderId="2" xfId="0" applyFont="1" applyFill="1" applyBorder="1" applyAlignment="1" applyProtection="1">
      <alignment horizontal="center" vertical="center" wrapText="1"/>
      <protection hidden="1"/>
    </xf>
    <xf numFmtId="0" fontId="1" fillId="8" borderId="0" xfId="0" applyFont="1" applyFill="1" applyAlignment="1" applyProtection="1">
      <alignment horizontal="center" vertical="center" wrapText="1"/>
      <protection hidden="1"/>
    </xf>
    <xf numFmtId="0" fontId="1" fillId="8" borderId="48" xfId="0" applyFont="1" applyFill="1" applyBorder="1" applyAlignment="1" applyProtection="1">
      <alignment horizontal="center"/>
      <protection hidden="1"/>
    </xf>
    <xf numFmtId="0" fontId="1" fillId="8" borderId="73" xfId="0" applyFont="1" applyFill="1" applyBorder="1" applyAlignment="1" applyProtection="1">
      <alignment horizontal="center"/>
      <protection hidden="1"/>
    </xf>
    <xf numFmtId="4" fontId="1" fillId="8" borderId="65" xfId="0" applyNumberFormat="1" applyFont="1" applyFill="1" applyBorder="1" applyAlignment="1" applyProtection="1">
      <alignment horizontal="center"/>
      <protection hidden="1"/>
    </xf>
    <xf numFmtId="3" fontId="14" fillId="7" borderId="6" xfId="0" applyNumberFormat="1" applyFont="1" applyFill="1" applyBorder="1" applyAlignment="1" applyProtection="1">
      <alignment horizontal="center" vertical="center" wrapText="1"/>
      <protection hidden="1"/>
    </xf>
    <xf numFmtId="3" fontId="14" fillId="7" borderId="51" xfId="0" applyNumberFormat="1" applyFont="1" applyFill="1" applyBorder="1" applyAlignment="1" applyProtection="1">
      <alignment horizontal="center" vertical="center" wrapText="1"/>
      <protection hidden="1"/>
    </xf>
    <xf numFmtId="0" fontId="1" fillId="0" borderId="43"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0" fillId="8" borderId="4" xfId="0" applyFill="1" applyBorder="1" applyAlignment="1" applyProtection="1">
      <alignment horizontal="center" vertical="center" wrapText="1"/>
      <protection hidden="1"/>
    </xf>
    <xf numFmtId="0" fontId="0" fillId="8" borderId="56" xfId="0" applyFill="1" applyBorder="1" applyAlignment="1" applyProtection="1">
      <alignment horizontal="center" vertical="center" wrapText="1"/>
      <protection hidden="1"/>
    </xf>
    <xf numFmtId="0" fontId="0" fillId="8" borderId="66" xfId="0" applyFill="1" applyBorder="1" applyAlignment="1" applyProtection="1">
      <alignment horizontal="center" vertical="center"/>
      <protection hidden="1"/>
    </xf>
    <xf numFmtId="0" fontId="0" fillId="8" borderId="52" xfId="0" applyFill="1" applyBorder="1" applyAlignment="1" applyProtection="1">
      <alignment horizontal="center" vertical="center"/>
      <protection hidden="1"/>
    </xf>
    <xf numFmtId="0" fontId="0" fillId="8" borderId="53" xfId="0" applyFill="1" applyBorder="1" applyAlignment="1" applyProtection="1">
      <alignment horizontal="center" vertical="center"/>
      <protection hidden="1"/>
    </xf>
    <xf numFmtId="166" fontId="0" fillId="8" borderId="66" xfId="0" applyNumberFormat="1" applyFill="1" applyBorder="1" applyAlignment="1" applyProtection="1">
      <alignment horizontal="center" vertical="center"/>
      <protection hidden="1"/>
    </xf>
    <xf numFmtId="166" fontId="0" fillId="8" borderId="53" xfId="0" applyNumberFormat="1" applyFill="1" applyBorder="1" applyAlignment="1" applyProtection="1">
      <alignment horizontal="center" vertical="center"/>
      <protection hidden="1"/>
    </xf>
    <xf numFmtId="0" fontId="21" fillId="7" borderId="12" xfId="0" applyFont="1" applyFill="1" applyBorder="1" applyAlignment="1" applyProtection="1">
      <alignment horizontal="center" vertical="center" wrapText="1"/>
      <protection hidden="1"/>
    </xf>
    <xf numFmtId="0" fontId="0" fillId="12" borderId="41" xfId="0" applyFill="1" applyBorder="1" applyProtection="1">
      <protection hidden="1"/>
    </xf>
    <xf numFmtId="0" fontId="0" fillId="12" borderId="0" xfId="0" applyFill="1" applyProtection="1">
      <protection hidden="1"/>
    </xf>
    <xf numFmtId="0" fontId="0" fillId="0" borderId="5" xfId="0"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0" fillId="0" borderId="41" xfId="0" applyBorder="1" applyAlignment="1" applyProtection="1">
      <alignment horizontal="center"/>
      <protection locked="0"/>
    </xf>
    <xf numFmtId="0" fontId="3" fillId="8" borderId="0" xfId="0" applyFont="1" applyFill="1" applyAlignment="1" applyProtection="1">
      <alignment horizontal="center" vertical="center"/>
      <protection hidden="1"/>
    </xf>
    <xf numFmtId="0" fontId="3" fillId="8" borderId="55" xfId="0" applyFont="1" applyFill="1" applyBorder="1" applyAlignment="1" applyProtection="1">
      <alignment horizontal="center" vertical="center"/>
      <protection hidden="1"/>
    </xf>
    <xf numFmtId="0" fontId="14" fillId="7" borderId="2" xfId="0" applyFont="1" applyFill="1" applyBorder="1" applyAlignment="1" applyProtection="1">
      <alignment horizontal="center" vertical="center" wrapText="1"/>
      <protection hidden="1"/>
    </xf>
    <xf numFmtId="0" fontId="0" fillId="0" borderId="36" xfId="0" applyBorder="1" applyAlignment="1" applyProtection="1">
      <alignment horizontal="center"/>
      <protection locked="0"/>
    </xf>
    <xf numFmtId="0" fontId="0" fillId="0" borderId="72" xfId="0" applyBorder="1" applyAlignment="1" applyProtection="1">
      <alignment horizontal="center"/>
      <protection locked="0"/>
    </xf>
    <xf numFmtId="0" fontId="50" fillId="7" borderId="1" xfId="0" applyFont="1" applyFill="1" applyBorder="1" applyAlignment="1">
      <alignment horizontal="center"/>
    </xf>
    <xf numFmtId="0" fontId="50" fillId="7" borderId="3" xfId="0" applyFont="1" applyFill="1" applyBorder="1" applyAlignment="1">
      <alignment horizontal="center"/>
    </xf>
    <xf numFmtId="0" fontId="28" fillId="7" borderId="0" xfId="0" applyFont="1" applyFill="1" applyAlignment="1">
      <alignment wrapText="1"/>
    </xf>
    <xf numFmtId="44" fontId="0" fillId="8" borderId="36" xfId="0" applyNumberFormat="1" applyFill="1" applyBorder="1" applyAlignment="1">
      <alignment horizontal="center" vertical="center"/>
    </xf>
    <xf numFmtId="44" fontId="0" fillId="8" borderId="37" xfId="0" applyNumberFormat="1" applyFill="1" applyBorder="1" applyAlignment="1">
      <alignment horizontal="center" vertical="center"/>
    </xf>
    <xf numFmtId="44" fontId="0" fillId="8" borderId="15" xfId="0" applyNumberFormat="1" applyFill="1" applyBorder="1" applyAlignment="1">
      <alignment horizontal="center" vertical="center"/>
    </xf>
    <xf numFmtId="0" fontId="28" fillId="7" borderId="36" xfId="0" applyFont="1" applyFill="1" applyBorder="1" applyAlignment="1">
      <alignment horizontal="left" vertical="center" wrapText="1"/>
    </xf>
    <xf numFmtId="0" fontId="28" fillId="7" borderId="15" xfId="0" applyFont="1" applyFill="1" applyBorder="1" applyAlignment="1">
      <alignment horizontal="left" vertical="center" wrapText="1"/>
    </xf>
    <xf numFmtId="0" fontId="0" fillId="8" borderId="36" xfId="0" applyFill="1" applyBorder="1" applyAlignment="1">
      <alignment horizontal="center" vertical="center" wrapText="1"/>
    </xf>
    <xf numFmtId="0" fontId="0" fillId="8" borderId="15" xfId="0" applyFill="1" applyBorder="1" applyAlignment="1">
      <alignment horizontal="center" vertical="center" wrapText="1"/>
    </xf>
    <xf numFmtId="44" fontId="0" fillId="8" borderId="36" xfId="0" applyNumberFormat="1" applyFill="1" applyBorder="1" applyAlignment="1">
      <alignment horizontal="center"/>
    </xf>
    <xf numFmtId="44" fontId="0" fillId="8" borderId="37" xfId="0" applyNumberFormat="1" applyFill="1" applyBorder="1" applyAlignment="1">
      <alignment horizontal="center"/>
    </xf>
    <xf numFmtId="44" fontId="0" fillId="8" borderId="15" xfId="0" applyNumberFormat="1" applyFill="1" applyBorder="1" applyAlignment="1">
      <alignment horizontal="center"/>
    </xf>
    <xf numFmtId="0" fontId="0" fillId="0" borderId="41" xfId="0" applyBorder="1" applyAlignment="1">
      <alignment horizontal="center" wrapText="1"/>
    </xf>
    <xf numFmtId="0" fontId="0" fillId="0" borderId="0" xfId="0" applyAlignment="1">
      <alignment horizontal="center" wrapText="1"/>
    </xf>
    <xf numFmtId="0" fontId="8" fillId="3" borderId="0" xfId="0" applyFont="1" applyFill="1" applyAlignment="1">
      <alignment horizontal="center" vertical="center" wrapText="1"/>
    </xf>
    <xf numFmtId="0" fontId="1" fillId="0" borderId="55" xfId="0" applyFont="1" applyBorder="1" applyAlignment="1">
      <alignment horizontal="center"/>
    </xf>
    <xf numFmtId="0" fontId="1" fillId="0" borderId="0" xfId="0" applyFont="1" applyAlignment="1">
      <alignment horizontal="center"/>
    </xf>
    <xf numFmtId="44" fontId="0" fillId="8" borderId="17" xfId="0" applyNumberFormat="1" applyFill="1" applyBorder="1" applyAlignment="1">
      <alignment horizontal="right"/>
    </xf>
  </cellXfs>
  <cellStyles count="2">
    <cellStyle name="Hypertextový odkaz" xfId="1" builtinId="8"/>
    <cellStyle name="Normální" xfId="0" builtinId="0"/>
  </cellStyles>
  <dxfs count="3">
    <dxf>
      <font>
        <b/>
        <i val="0"/>
        <color rgb="FF9C0006"/>
      </font>
      <fill>
        <patternFill>
          <bgColor rgb="FFFFC7CE"/>
        </patternFill>
      </fill>
    </dxf>
    <dxf>
      <font>
        <b/>
        <i val="0"/>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519853</xdr:colOff>
      <xdr:row>1</xdr:row>
      <xdr:rowOff>55033</xdr:rowOff>
    </xdr:from>
    <xdr:to>
      <xdr:col>15</xdr:col>
      <xdr:colOff>376651</xdr:colOff>
      <xdr:row>4</xdr:row>
      <xdr:rowOff>70273</xdr:rowOff>
    </xdr:to>
    <xdr:pic>
      <xdr:nvPicPr>
        <xdr:cNvPr id="2" name="Obrázek 1">
          <a:extLst>
            <a:ext uri="{FF2B5EF4-FFF2-40B4-BE49-F238E27FC236}">
              <a16:creationId xmlns:a16="http://schemas.microsoft.com/office/drawing/2014/main" id="{3B64E490-04A3-4D72-A7C1-A0994AC54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4520" y="232833"/>
          <a:ext cx="4123998"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68580</xdr:rowOff>
    </xdr:from>
    <xdr:to>
      <xdr:col>1</xdr:col>
      <xdr:colOff>611505</xdr:colOff>
      <xdr:row>0</xdr:row>
      <xdr:rowOff>626745</xdr:rowOff>
    </xdr:to>
    <xdr:pic>
      <xdr:nvPicPr>
        <xdr:cNvPr id="2" name="Obrázek 1">
          <a:extLst>
            <a:ext uri="{FF2B5EF4-FFF2-40B4-BE49-F238E27FC236}">
              <a16:creationId xmlns:a16="http://schemas.microsoft.com/office/drawing/2014/main" id="{7B07BC55-7252-CFF9-1A51-9FC5E00535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68580"/>
          <a:ext cx="554355" cy="558165"/>
        </a:xfrm>
        <a:prstGeom prst="rect">
          <a:avLst/>
        </a:prstGeom>
      </xdr:spPr>
    </xdr:pic>
    <xdr:clientData/>
  </xdr:twoCellAnchor>
  <xdr:twoCellAnchor>
    <xdr:from>
      <xdr:col>5</xdr:col>
      <xdr:colOff>824847</xdr:colOff>
      <xdr:row>0</xdr:row>
      <xdr:rowOff>144780</xdr:rowOff>
    </xdr:from>
    <xdr:to>
      <xdr:col>9</xdr:col>
      <xdr:colOff>38100</xdr:colOff>
      <xdr:row>0</xdr:row>
      <xdr:rowOff>510558</xdr:rowOff>
    </xdr:to>
    <xdr:pic>
      <xdr:nvPicPr>
        <xdr:cNvPr id="3" name="Obrázek 2">
          <a:extLst>
            <a:ext uri="{FF2B5EF4-FFF2-40B4-BE49-F238E27FC236}">
              <a16:creationId xmlns:a16="http://schemas.microsoft.com/office/drawing/2014/main" id="{5553FC85-5D9F-3E14-4958-73DE51A1B0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03919" y="144780"/>
          <a:ext cx="2427532" cy="365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106680</xdr:colOff>
      <xdr:row>44</xdr:row>
      <xdr:rowOff>114300</xdr:rowOff>
    </xdr:from>
    <xdr:to>
      <xdr:col>11</xdr:col>
      <xdr:colOff>0</xdr:colOff>
      <xdr:row>47</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MSMT.cz</a:t>
          </a:r>
        </a:p>
      </xdr:txBody>
    </xdr:sp>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4"/>
  <sheetViews>
    <sheetView showGridLines="0" zoomScale="80" zoomScaleNormal="80" workbookViewId="0">
      <selection activeCell="D16" sqref="D16:Q16"/>
    </sheetView>
  </sheetViews>
  <sheetFormatPr defaultColWidth="8.81640625" defaultRowHeight="14.5" x14ac:dyDescent="0.35"/>
  <cols>
    <col min="1" max="1" width="5.1796875" style="8" customWidth="1"/>
    <col min="2" max="2" width="4.81640625" style="8" customWidth="1"/>
    <col min="3" max="3" width="20.81640625" style="8" customWidth="1"/>
    <col min="4" max="15" width="8.81640625" style="8"/>
    <col min="16" max="16" width="54.54296875" style="8" customWidth="1"/>
    <col min="17" max="17" width="18.453125" style="8" customWidth="1"/>
    <col min="18" max="16384" width="8.81640625" style="8"/>
  </cols>
  <sheetData>
    <row r="1" spans="1:22" s="37" customFormat="1" ht="14" x14ac:dyDescent="0.3">
      <c r="B1" s="74"/>
      <c r="C1" s="70"/>
    </row>
    <row r="2" spans="1:22" s="37" customFormat="1" ht="14" x14ac:dyDescent="0.3">
      <c r="B2" s="391"/>
      <c r="C2" s="391"/>
      <c r="D2" s="391"/>
      <c r="E2" s="391"/>
      <c r="F2" s="391"/>
      <c r="G2" s="391"/>
      <c r="H2" s="391"/>
      <c r="I2" s="391"/>
      <c r="J2" s="391"/>
      <c r="K2" s="391"/>
      <c r="L2" s="391"/>
      <c r="M2" s="391"/>
      <c r="N2" s="391"/>
      <c r="O2" s="391"/>
      <c r="P2" s="391"/>
      <c r="Q2" s="391"/>
    </row>
    <row r="3" spans="1:22" s="37" customFormat="1" ht="14" x14ac:dyDescent="0.3">
      <c r="B3" s="391"/>
      <c r="C3" s="391"/>
      <c r="D3" s="391"/>
      <c r="E3" s="391"/>
      <c r="F3" s="391"/>
      <c r="G3" s="391"/>
      <c r="H3" s="391"/>
      <c r="I3" s="391"/>
      <c r="J3" s="391"/>
      <c r="K3" s="391"/>
      <c r="L3" s="391"/>
      <c r="M3" s="391"/>
      <c r="N3" s="391"/>
      <c r="O3" s="391"/>
      <c r="P3" s="391"/>
      <c r="Q3" s="391"/>
    </row>
    <row r="4" spans="1:22" s="37" customFormat="1" ht="14" x14ac:dyDescent="0.3">
      <c r="B4" s="391"/>
      <c r="C4" s="391"/>
      <c r="D4" s="391"/>
      <c r="E4" s="391"/>
      <c r="F4" s="391"/>
      <c r="G4" s="391"/>
      <c r="H4" s="391"/>
      <c r="I4" s="391"/>
      <c r="J4" s="391"/>
      <c r="K4" s="391"/>
      <c r="L4" s="391"/>
      <c r="M4" s="391"/>
      <c r="N4" s="391"/>
      <c r="O4" s="391"/>
      <c r="P4" s="391"/>
      <c r="Q4" s="391"/>
      <c r="V4" s="38"/>
    </row>
    <row r="5" spans="1:22" s="37" customFormat="1" ht="14" x14ac:dyDescent="0.3">
      <c r="V5" s="38"/>
    </row>
    <row r="6" spans="1:22" s="38" customFormat="1" ht="15.75" customHeight="1" x14ac:dyDescent="0.3">
      <c r="B6" s="392"/>
      <c r="C6" s="392"/>
      <c r="D6" s="392"/>
      <c r="E6" s="392"/>
      <c r="F6" s="392"/>
      <c r="G6" s="392"/>
      <c r="H6" s="392"/>
      <c r="I6" s="392"/>
      <c r="J6" s="392"/>
      <c r="K6" s="392"/>
      <c r="L6" s="392"/>
      <c r="M6" s="392"/>
      <c r="N6" s="392"/>
      <c r="O6" s="392"/>
      <c r="P6" s="392"/>
      <c r="Q6" s="392"/>
      <c r="R6" s="37"/>
      <c r="S6" s="37"/>
      <c r="T6" s="37"/>
      <c r="U6" s="37"/>
    </row>
    <row r="7" spans="1:22" s="38" customFormat="1" ht="7.5" customHeight="1" x14ac:dyDescent="0.3">
      <c r="R7" s="37"/>
      <c r="S7" s="37"/>
      <c r="T7" s="37"/>
      <c r="U7" s="37"/>
    </row>
    <row r="8" spans="1:22" s="38" customFormat="1" ht="39.5" x14ac:dyDescent="0.3">
      <c r="B8" s="393" t="s">
        <v>447</v>
      </c>
      <c r="C8" s="393"/>
      <c r="D8" s="393"/>
      <c r="E8" s="393"/>
      <c r="F8" s="393"/>
      <c r="G8" s="393"/>
      <c r="H8" s="393"/>
      <c r="I8" s="393"/>
      <c r="J8" s="393"/>
      <c r="K8" s="393"/>
      <c r="L8" s="393"/>
      <c r="M8" s="393"/>
      <c r="N8" s="393"/>
      <c r="O8" s="393"/>
      <c r="P8" s="393"/>
      <c r="Q8" s="393"/>
      <c r="R8" s="37"/>
      <c r="S8" s="37"/>
      <c r="T8" s="37"/>
      <c r="U8" s="37"/>
    </row>
    <row r="9" spans="1:22" s="38" customFormat="1" ht="20.5" customHeight="1" x14ac:dyDescent="0.3">
      <c r="B9" s="394"/>
      <c r="C9" s="394"/>
      <c r="D9" s="394"/>
      <c r="E9" s="394"/>
      <c r="F9" s="394"/>
      <c r="G9" s="394"/>
      <c r="H9" s="394"/>
      <c r="I9" s="394"/>
      <c r="J9" s="394"/>
      <c r="K9" s="394"/>
      <c r="L9" s="394"/>
      <c r="M9" s="394"/>
      <c r="N9" s="394"/>
      <c r="O9" s="394"/>
      <c r="P9" s="394"/>
      <c r="Q9" s="394"/>
      <c r="R9" s="37"/>
      <c r="S9" s="37"/>
      <c r="T9" s="37"/>
      <c r="U9" s="37"/>
    </row>
    <row r="10" spans="1:22" s="38" customFormat="1" ht="15" customHeight="1" x14ac:dyDescent="0.3">
      <c r="B10" s="108"/>
      <c r="C10" s="39"/>
      <c r="R10" s="37"/>
      <c r="S10" s="37"/>
      <c r="T10" s="37"/>
      <c r="U10" s="37"/>
    </row>
    <row r="11" spans="1:22" s="38" customFormat="1" ht="23.15" customHeight="1" x14ac:dyDescent="0.3">
      <c r="A11" s="37"/>
      <c r="B11" s="379" t="s">
        <v>448</v>
      </c>
      <c r="C11" s="380"/>
      <c r="D11" s="380"/>
      <c r="E11" s="380"/>
      <c r="F11" s="380"/>
      <c r="G11" s="380"/>
      <c r="H11" s="380"/>
      <c r="I11" s="380"/>
      <c r="J11" s="380"/>
      <c r="K11" s="380"/>
      <c r="L11" s="380"/>
      <c r="M11" s="380"/>
      <c r="N11" s="380"/>
      <c r="O11" s="380"/>
      <c r="P11" s="380"/>
      <c r="Q11" s="381"/>
      <c r="R11" s="37"/>
      <c r="S11" s="37"/>
      <c r="T11" s="37"/>
      <c r="U11" s="37"/>
    </row>
    <row r="12" spans="1:22" s="37" customFormat="1" ht="337" customHeight="1" x14ac:dyDescent="0.3">
      <c r="B12" s="395" t="s">
        <v>457</v>
      </c>
      <c r="C12" s="395"/>
      <c r="D12" s="395"/>
      <c r="E12" s="395"/>
      <c r="F12" s="395"/>
      <c r="G12" s="395"/>
      <c r="H12" s="395"/>
      <c r="I12" s="395"/>
      <c r="J12" s="395"/>
      <c r="K12" s="395"/>
      <c r="L12" s="395"/>
      <c r="M12" s="395"/>
      <c r="N12" s="395"/>
      <c r="O12" s="395"/>
      <c r="P12" s="395"/>
      <c r="Q12" s="395"/>
      <c r="V12" s="38"/>
    </row>
    <row r="13" spans="1:22" s="37" customFormat="1" ht="15" customHeight="1" x14ac:dyDescent="0.3">
      <c r="J13" s="40"/>
      <c r="K13" s="40"/>
      <c r="L13" s="40"/>
      <c r="M13" s="40"/>
      <c r="N13" s="40"/>
      <c r="O13" s="40"/>
      <c r="P13" s="40"/>
      <c r="Q13" s="40"/>
    </row>
    <row r="14" spans="1:22" s="37" customFormat="1" ht="21" x14ac:dyDescent="0.3">
      <c r="B14" s="376" t="s">
        <v>123</v>
      </c>
      <c r="C14" s="377"/>
      <c r="D14" s="377"/>
      <c r="E14" s="377"/>
      <c r="F14" s="377"/>
      <c r="G14" s="377"/>
      <c r="H14" s="377"/>
      <c r="I14" s="377"/>
      <c r="J14" s="377"/>
      <c r="K14" s="377"/>
      <c r="L14" s="377"/>
      <c r="M14" s="377"/>
      <c r="N14" s="377"/>
      <c r="O14" s="377"/>
      <c r="P14" s="377"/>
      <c r="Q14" s="378"/>
    </row>
    <row r="15" spans="1:22" s="365" customFormat="1" ht="51.5" customHeight="1" x14ac:dyDescent="0.45">
      <c r="A15" s="37"/>
      <c r="B15" s="44" t="s">
        <v>1</v>
      </c>
      <c r="C15" s="42" t="s">
        <v>115</v>
      </c>
      <c r="D15" s="388" t="s">
        <v>460</v>
      </c>
      <c r="E15" s="388"/>
      <c r="F15" s="388"/>
      <c r="G15" s="388"/>
      <c r="H15" s="388"/>
      <c r="I15" s="388"/>
      <c r="J15" s="388"/>
      <c r="K15" s="388"/>
      <c r="L15" s="388"/>
      <c r="M15" s="388"/>
      <c r="N15" s="388"/>
      <c r="O15" s="388"/>
      <c r="P15" s="388"/>
      <c r="Q15" s="388"/>
    </row>
    <row r="16" spans="1:22" s="365" customFormat="1" ht="189" customHeight="1" x14ac:dyDescent="0.45">
      <c r="A16" s="37"/>
      <c r="B16" s="44" t="s">
        <v>2</v>
      </c>
      <c r="C16" s="43" t="s">
        <v>423</v>
      </c>
      <c r="D16" s="389" t="s">
        <v>446</v>
      </c>
      <c r="E16" s="389"/>
      <c r="F16" s="389"/>
      <c r="G16" s="389"/>
      <c r="H16" s="389"/>
      <c r="I16" s="389"/>
      <c r="J16" s="389"/>
      <c r="K16" s="389"/>
      <c r="L16" s="389"/>
      <c r="M16" s="389"/>
      <c r="N16" s="389"/>
      <c r="O16" s="389"/>
      <c r="P16" s="389"/>
      <c r="Q16" s="389"/>
    </row>
    <row r="17" spans="1:17" s="365" customFormat="1" ht="339.5" customHeight="1" x14ac:dyDescent="0.45">
      <c r="A17" s="37"/>
      <c r="B17" s="44" t="s">
        <v>3</v>
      </c>
      <c r="C17" s="43" t="s">
        <v>424</v>
      </c>
      <c r="D17" s="382" t="s">
        <v>458</v>
      </c>
      <c r="E17" s="383"/>
      <c r="F17" s="383"/>
      <c r="G17" s="383"/>
      <c r="H17" s="383"/>
      <c r="I17" s="383"/>
      <c r="J17" s="383"/>
      <c r="K17" s="383"/>
      <c r="L17" s="383"/>
      <c r="M17" s="383"/>
      <c r="N17" s="383"/>
      <c r="O17" s="383"/>
      <c r="P17" s="383"/>
      <c r="Q17" s="384"/>
    </row>
    <row r="18" spans="1:17" s="365" customFormat="1" ht="150" customHeight="1" x14ac:dyDescent="0.45">
      <c r="A18" s="37"/>
      <c r="B18" s="310" t="s">
        <v>4</v>
      </c>
      <c r="C18" s="311" t="s">
        <v>451</v>
      </c>
      <c r="D18" s="383" t="s">
        <v>459</v>
      </c>
      <c r="E18" s="383"/>
      <c r="F18" s="383"/>
      <c r="G18" s="383"/>
      <c r="H18" s="383"/>
      <c r="I18" s="383"/>
      <c r="J18" s="383"/>
      <c r="K18" s="383"/>
      <c r="L18" s="383"/>
      <c r="M18" s="383"/>
      <c r="N18" s="383"/>
      <c r="O18" s="383"/>
      <c r="P18" s="383"/>
      <c r="Q18" s="384"/>
    </row>
    <row r="19" spans="1:17" x14ac:dyDescent="0.35">
      <c r="A19" s="37"/>
    </row>
    <row r="20" spans="1:17" ht="44" customHeight="1" x14ac:dyDescent="0.35">
      <c r="A20" s="37"/>
      <c r="B20" s="387" t="s">
        <v>422</v>
      </c>
      <c r="C20" s="380"/>
      <c r="D20" s="380"/>
      <c r="E20" s="380"/>
      <c r="F20" s="380"/>
      <c r="G20" s="380"/>
      <c r="H20" s="380"/>
      <c r="I20" s="380"/>
      <c r="J20" s="380"/>
      <c r="K20" s="380"/>
      <c r="L20" s="380"/>
      <c r="M20" s="380"/>
      <c r="N20" s="380"/>
      <c r="O20" s="380"/>
      <c r="P20" s="380"/>
      <c r="Q20" s="381"/>
    </row>
    <row r="21" spans="1:17" ht="47.15" customHeight="1" x14ac:dyDescent="0.35">
      <c r="A21" s="37"/>
      <c r="B21" s="385" t="s">
        <v>116</v>
      </c>
      <c r="C21" s="385"/>
      <c r="D21" s="385"/>
      <c r="E21" s="385"/>
      <c r="F21" s="385"/>
      <c r="G21" s="385"/>
      <c r="H21" s="385"/>
      <c r="I21" s="385"/>
      <c r="J21" s="385"/>
      <c r="K21" s="385"/>
      <c r="L21" s="385"/>
      <c r="M21" s="385"/>
      <c r="N21" s="386" t="s">
        <v>125</v>
      </c>
      <c r="O21" s="390"/>
      <c r="P21" s="386" t="s">
        <v>158</v>
      </c>
      <c r="Q21" s="386"/>
    </row>
    <row r="22" spans="1:17" ht="15.65" customHeight="1" x14ac:dyDescent="0.35">
      <c r="A22" s="37"/>
      <c r="B22" s="374" t="s">
        <v>117</v>
      </c>
      <c r="C22" s="398"/>
      <c r="D22" s="398"/>
      <c r="E22" s="398"/>
      <c r="F22" s="398"/>
      <c r="G22" s="398"/>
      <c r="H22" s="398"/>
      <c r="I22" s="398"/>
      <c r="J22" s="398"/>
      <c r="K22" s="398"/>
      <c r="L22" s="398"/>
      <c r="M22" s="375"/>
      <c r="N22" s="396" t="s">
        <v>122</v>
      </c>
      <c r="O22" s="397"/>
      <c r="P22" s="372"/>
      <c r="Q22" s="373"/>
    </row>
    <row r="23" spans="1:17" ht="15.65" customHeight="1" x14ac:dyDescent="0.35">
      <c r="A23" s="37"/>
      <c r="B23" s="374" t="s">
        <v>153</v>
      </c>
      <c r="C23" s="398"/>
      <c r="D23" s="398"/>
      <c r="E23" s="398"/>
      <c r="F23" s="398"/>
      <c r="G23" s="398"/>
      <c r="H23" s="398"/>
      <c r="I23" s="398"/>
      <c r="J23" s="398"/>
      <c r="K23" s="398"/>
      <c r="L23" s="398"/>
      <c r="M23" s="375"/>
      <c r="N23" s="396" t="s">
        <v>122</v>
      </c>
      <c r="O23" s="397"/>
      <c r="P23" s="372"/>
      <c r="Q23" s="373"/>
    </row>
    <row r="24" spans="1:17" ht="15.65" customHeight="1" x14ac:dyDescent="0.35">
      <c r="A24" s="37"/>
      <c r="B24" s="374" t="s">
        <v>124</v>
      </c>
      <c r="C24" s="398"/>
      <c r="D24" s="398"/>
      <c r="E24" s="398"/>
      <c r="F24" s="398"/>
      <c r="G24" s="398"/>
      <c r="H24" s="398"/>
      <c r="I24" s="398"/>
      <c r="J24" s="398"/>
      <c r="K24" s="398"/>
      <c r="L24" s="398"/>
      <c r="M24" s="375"/>
      <c r="N24" s="396" t="s">
        <v>121</v>
      </c>
      <c r="O24" s="397"/>
      <c r="P24" s="372"/>
      <c r="Q24" s="373"/>
    </row>
    <row r="25" spans="1:17" ht="15.65" customHeight="1" x14ac:dyDescent="0.35">
      <c r="A25" s="37"/>
      <c r="B25" s="374" t="s">
        <v>120</v>
      </c>
      <c r="C25" s="398"/>
      <c r="D25" s="398"/>
      <c r="E25" s="398"/>
      <c r="F25" s="398"/>
      <c r="G25" s="398"/>
      <c r="H25" s="398"/>
      <c r="I25" s="398"/>
      <c r="J25" s="398"/>
      <c r="K25" s="398"/>
      <c r="L25" s="398"/>
      <c r="M25" s="375"/>
      <c r="N25" s="396" t="s">
        <v>122</v>
      </c>
      <c r="O25" s="397"/>
      <c r="P25" s="372"/>
      <c r="Q25" s="373"/>
    </row>
    <row r="26" spans="1:17" ht="15.65" customHeight="1" x14ac:dyDescent="0.35">
      <c r="A26" s="37"/>
      <c r="B26" s="374" t="s">
        <v>118</v>
      </c>
      <c r="C26" s="398"/>
      <c r="D26" s="398"/>
      <c r="E26" s="398"/>
      <c r="F26" s="398"/>
      <c r="G26" s="398"/>
      <c r="H26" s="398"/>
      <c r="I26" s="398"/>
      <c r="J26" s="398"/>
      <c r="K26" s="398"/>
      <c r="L26" s="398"/>
      <c r="M26" s="375"/>
      <c r="N26" s="396" t="s">
        <v>121</v>
      </c>
      <c r="O26" s="397"/>
      <c r="P26" s="372"/>
      <c r="Q26" s="373"/>
    </row>
    <row r="27" spans="1:17" ht="15.65" customHeight="1" x14ac:dyDescent="0.35">
      <c r="A27" s="37"/>
      <c r="B27" s="374" t="s">
        <v>119</v>
      </c>
      <c r="C27" s="398"/>
      <c r="D27" s="398"/>
      <c r="E27" s="398"/>
      <c r="F27" s="398"/>
      <c r="G27" s="398"/>
      <c r="H27" s="398"/>
      <c r="I27" s="398"/>
      <c r="J27" s="398"/>
      <c r="K27" s="398"/>
      <c r="L27" s="398"/>
      <c r="M27" s="375"/>
      <c r="N27" s="396" t="s">
        <v>122</v>
      </c>
      <c r="O27" s="397"/>
      <c r="P27" s="372"/>
      <c r="Q27" s="373"/>
    </row>
    <row r="28" spans="1:17" ht="32.15" customHeight="1" x14ac:dyDescent="0.35">
      <c r="A28" s="37"/>
      <c r="B28" s="374" t="s">
        <v>156</v>
      </c>
      <c r="C28" s="398"/>
      <c r="D28" s="398"/>
      <c r="E28" s="398"/>
      <c r="F28" s="398"/>
      <c r="G28" s="398"/>
      <c r="H28" s="398"/>
      <c r="I28" s="398"/>
      <c r="J28" s="398"/>
      <c r="K28" s="398"/>
      <c r="L28" s="398"/>
      <c r="M28" s="375"/>
      <c r="N28" s="396" t="s">
        <v>121</v>
      </c>
      <c r="O28" s="397"/>
      <c r="P28" s="374" t="s">
        <v>159</v>
      </c>
      <c r="Q28" s="375"/>
    </row>
    <row r="29" spans="1:17" ht="15.65" customHeight="1" x14ac:dyDescent="0.35">
      <c r="A29" s="37"/>
      <c r="B29" s="374" t="s">
        <v>154</v>
      </c>
      <c r="C29" s="398"/>
      <c r="D29" s="398"/>
      <c r="E29" s="398"/>
      <c r="F29" s="398"/>
      <c r="G29" s="398"/>
      <c r="H29" s="398"/>
      <c r="I29" s="398"/>
      <c r="J29" s="398"/>
      <c r="K29" s="398"/>
      <c r="L29" s="398"/>
      <c r="M29" s="375"/>
      <c r="N29" s="396" t="s">
        <v>122</v>
      </c>
      <c r="O29" s="397"/>
      <c r="P29" s="372"/>
      <c r="Q29" s="373"/>
    </row>
    <row r="30" spans="1:17" ht="92.15" customHeight="1" x14ac:dyDescent="0.35">
      <c r="A30" s="37"/>
      <c r="B30" s="374" t="s">
        <v>155</v>
      </c>
      <c r="C30" s="398"/>
      <c r="D30" s="398"/>
      <c r="E30" s="398"/>
      <c r="F30" s="398"/>
      <c r="G30" s="398"/>
      <c r="H30" s="398"/>
      <c r="I30" s="398"/>
      <c r="J30" s="398"/>
      <c r="K30" s="398"/>
      <c r="L30" s="398"/>
      <c r="M30" s="375"/>
      <c r="N30" s="396" t="s">
        <v>121</v>
      </c>
      <c r="O30" s="397"/>
      <c r="P30" s="374" t="s">
        <v>160</v>
      </c>
      <c r="Q30" s="375"/>
    </row>
    <row r="31" spans="1:17" ht="15.65" customHeight="1" x14ac:dyDescent="0.35">
      <c r="A31" s="38"/>
    </row>
    <row r="32" spans="1:17" ht="15.65" customHeight="1" x14ac:dyDescent="0.35">
      <c r="A32" s="38"/>
      <c r="B32" s="403" t="s">
        <v>381</v>
      </c>
      <c r="C32" s="404"/>
      <c r="D32" s="404"/>
      <c r="E32" s="405"/>
    </row>
    <row r="33" spans="1:5" ht="15.65" customHeight="1" x14ac:dyDescent="0.35">
      <c r="A33" s="38"/>
      <c r="B33" s="366" t="s">
        <v>362</v>
      </c>
      <c r="C33" s="399" t="s">
        <v>363</v>
      </c>
      <c r="D33" s="399"/>
      <c r="E33" s="400"/>
    </row>
    <row r="34" spans="1:5" ht="15" customHeight="1" x14ac:dyDescent="0.35">
      <c r="A34" s="38"/>
      <c r="B34" s="366" t="s">
        <v>364</v>
      </c>
      <c r="C34" s="399" t="s">
        <v>365</v>
      </c>
      <c r="D34" s="399"/>
      <c r="E34" s="400"/>
    </row>
    <row r="35" spans="1:5" x14ac:dyDescent="0.35">
      <c r="A35" s="38"/>
      <c r="B35" s="367" t="s">
        <v>366</v>
      </c>
      <c r="C35" s="399" t="s">
        <v>367</v>
      </c>
      <c r="D35" s="399"/>
      <c r="E35" s="400"/>
    </row>
    <row r="36" spans="1:5" x14ac:dyDescent="0.35">
      <c r="B36" s="366" t="s">
        <v>368</v>
      </c>
      <c r="C36" s="399" t="s">
        <v>369</v>
      </c>
      <c r="D36" s="399"/>
      <c r="E36" s="400"/>
    </row>
    <row r="37" spans="1:5" x14ac:dyDescent="0.35">
      <c r="B37" s="366" t="s">
        <v>370</v>
      </c>
      <c r="C37" s="399" t="s">
        <v>371</v>
      </c>
      <c r="D37" s="399"/>
      <c r="E37" s="400"/>
    </row>
    <row r="38" spans="1:5" x14ac:dyDescent="0.35">
      <c r="B38" s="366" t="s">
        <v>372</v>
      </c>
      <c r="C38" s="399" t="s">
        <v>373</v>
      </c>
      <c r="D38" s="399"/>
      <c r="E38" s="400"/>
    </row>
    <row r="39" spans="1:5" x14ac:dyDescent="0.35">
      <c r="B39" s="366" t="s">
        <v>374</v>
      </c>
      <c r="C39" s="399" t="s">
        <v>375</v>
      </c>
      <c r="D39" s="399"/>
      <c r="E39" s="400"/>
    </row>
    <row r="40" spans="1:5" x14ac:dyDescent="0.35">
      <c r="B40" s="368" t="s">
        <v>376</v>
      </c>
      <c r="C40" s="401" t="s">
        <v>377</v>
      </c>
      <c r="D40" s="401"/>
      <c r="E40" s="402"/>
    </row>
    <row r="42" spans="1:5" x14ac:dyDescent="0.35">
      <c r="B42" s="369" t="s">
        <v>378</v>
      </c>
    </row>
    <row r="43" spans="1:5" x14ac:dyDescent="0.35">
      <c r="B43" s="370" t="s">
        <v>379</v>
      </c>
    </row>
    <row r="44" spans="1:5" x14ac:dyDescent="0.35">
      <c r="B44" s="370" t="s">
        <v>380</v>
      </c>
    </row>
  </sheetData>
  <sheetProtection algorithmName="SHA-512" hashValue="M3XOGn96tFR1+4RheOkvaw4O+FhUmvypP6j4VxhtX1y7Fg7WiSwU1ZBw4eR4xon13OCLl12nFGJwvV2ncmE4dQ==" saltValue="KeE7hGW7eFXqGY7IiJr7jA==" spinCount="100000" sheet="1" objects="1" scenarios="1"/>
  <mergeCells count="51">
    <mergeCell ref="C37:E37"/>
    <mergeCell ref="C38:E38"/>
    <mergeCell ref="C39:E39"/>
    <mergeCell ref="C40:E40"/>
    <mergeCell ref="B32:E32"/>
    <mergeCell ref="C33:E33"/>
    <mergeCell ref="C34:E34"/>
    <mergeCell ref="C35:E35"/>
    <mergeCell ref="C36:E36"/>
    <mergeCell ref="B29:M29"/>
    <mergeCell ref="B30:M30"/>
    <mergeCell ref="B26:M26"/>
    <mergeCell ref="N29:O29"/>
    <mergeCell ref="N30:O30"/>
    <mergeCell ref="N26:O26"/>
    <mergeCell ref="N27:O27"/>
    <mergeCell ref="P22:Q22"/>
    <mergeCell ref="P23:Q23"/>
    <mergeCell ref="N25:O25"/>
    <mergeCell ref="N28:O28"/>
    <mergeCell ref="B27:M27"/>
    <mergeCell ref="B25:M25"/>
    <mergeCell ref="B28:M28"/>
    <mergeCell ref="N24:O24"/>
    <mergeCell ref="N22:O22"/>
    <mergeCell ref="N23:O23"/>
    <mergeCell ref="B24:M24"/>
    <mergeCell ref="B22:M22"/>
    <mergeCell ref="B23:M23"/>
    <mergeCell ref="B2:Q4"/>
    <mergeCell ref="B6:Q6"/>
    <mergeCell ref="B8:Q8"/>
    <mergeCell ref="B9:Q9"/>
    <mergeCell ref="B12:Q12"/>
    <mergeCell ref="B14:Q14"/>
    <mergeCell ref="B11:Q11"/>
    <mergeCell ref="D17:Q17"/>
    <mergeCell ref="B21:M21"/>
    <mergeCell ref="P21:Q21"/>
    <mergeCell ref="B20:Q20"/>
    <mergeCell ref="D15:Q15"/>
    <mergeCell ref="D16:Q16"/>
    <mergeCell ref="N21:O21"/>
    <mergeCell ref="D18:Q18"/>
    <mergeCell ref="P29:Q29"/>
    <mergeCell ref="P30:Q30"/>
    <mergeCell ref="P24:Q24"/>
    <mergeCell ref="P25:Q25"/>
    <mergeCell ref="P26:Q26"/>
    <mergeCell ref="P27:Q27"/>
    <mergeCell ref="P28:Q28"/>
  </mergeCells>
  <hyperlinks>
    <hyperlink ref="B43" r:id="rId1" xr:uid="{2263A658-A832-4BF3-BCE0-33CEF5430D77}"/>
    <hyperlink ref="B44" r:id="rId2" xr:uid="{0CE6E0A1-6C7A-48BE-BF3A-70E5F5814C68}"/>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2"/>
  <sheetViews>
    <sheetView showGridLines="0" tabSelected="1" zoomScale="80" zoomScaleNormal="100" workbookViewId="0">
      <selection activeCell="P9" sqref="P9"/>
    </sheetView>
  </sheetViews>
  <sheetFormatPr defaultColWidth="8.453125" defaultRowHeight="14.5" x14ac:dyDescent="0.35"/>
  <cols>
    <col min="1" max="1" width="2.1796875" style="262" customWidth="1"/>
    <col min="2" max="2" width="21.1796875" style="262" customWidth="1"/>
    <col min="3" max="3" width="16.36328125" style="262" customWidth="1"/>
    <col min="4" max="4" width="11.90625" style="262" customWidth="1"/>
    <col min="5" max="5" width="1" style="262" customWidth="1"/>
    <col min="6" max="6" width="17.453125" style="262" customWidth="1"/>
    <col min="7" max="8" width="1" style="262" customWidth="1"/>
    <col min="9" max="9" width="26.54296875" style="262" customWidth="1"/>
    <col min="10" max="10" width="3.54296875" style="262" customWidth="1"/>
    <col min="11" max="11" width="2.1796875" style="262" customWidth="1"/>
    <col min="12" max="14" width="0" style="262" hidden="1" customWidth="1"/>
    <col min="15" max="15" width="12.90625" style="262" customWidth="1"/>
    <col min="16" max="16384" width="8.453125" style="262"/>
  </cols>
  <sheetData>
    <row r="1" spans="1:14" ht="53.15" customHeight="1" thickTop="1" x14ac:dyDescent="0.35">
      <c r="A1" s="275"/>
      <c r="B1" s="276"/>
      <c r="C1" s="276"/>
      <c r="D1" s="276"/>
      <c r="E1" s="276"/>
      <c r="F1" s="276"/>
      <c r="G1" s="276"/>
      <c r="H1" s="276"/>
      <c r="I1" s="276"/>
      <c r="J1" s="276"/>
      <c r="K1" s="277"/>
    </row>
    <row r="2" spans="1:14" ht="10.4" customHeight="1" x14ac:dyDescent="0.35">
      <c r="A2" s="261"/>
      <c r="K2" s="263"/>
    </row>
    <row r="3" spans="1:14" ht="40" customHeight="1" x14ac:dyDescent="0.35">
      <c r="A3" s="406" t="s">
        <v>453</v>
      </c>
      <c r="B3" s="407"/>
      <c r="C3" s="407"/>
      <c r="D3" s="407"/>
      <c r="E3" s="407"/>
      <c r="F3" s="407"/>
      <c r="G3" s="407"/>
      <c r="H3" s="407"/>
      <c r="I3" s="407"/>
      <c r="J3" s="407"/>
      <c r="K3" s="408"/>
    </row>
    <row r="4" spans="1:14" ht="6.5" customHeight="1" x14ac:dyDescent="0.35">
      <c r="A4" s="312"/>
      <c r="B4" s="313"/>
      <c r="C4" s="313"/>
      <c r="D4" s="313"/>
      <c r="E4" s="313"/>
      <c r="F4" s="313"/>
      <c r="G4" s="313"/>
      <c r="H4" s="313"/>
      <c r="I4" s="313"/>
      <c r="J4" s="313"/>
      <c r="K4" s="314"/>
    </row>
    <row r="5" spans="1:14" ht="18" customHeight="1" x14ac:dyDescent="0.35">
      <c r="A5" s="312"/>
      <c r="B5" s="409" t="s">
        <v>454</v>
      </c>
      <c r="C5" s="409"/>
      <c r="D5" s="409"/>
      <c r="E5" s="313"/>
      <c r="F5" s="410" t="s">
        <v>443</v>
      </c>
      <c r="G5" s="410"/>
      <c r="H5" s="410"/>
      <c r="I5" s="410"/>
      <c r="J5" s="410"/>
      <c r="K5" s="314"/>
    </row>
    <row r="6" spans="1:14" ht="18" customHeight="1" thickBot="1" x14ac:dyDescent="0.4">
      <c r="A6" s="312"/>
      <c r="B6" s="313"/>
      <c r="C6" s="313"/>
      <c r="D6" s="313"/>
      <c r="E6" s="313"/>
      <c r="F6" s="313"/>
      <c r="G6" s="313"/>
      <c r="H6" s="313"/>
      <c r="I6" s="313"/>
      <c r="J6" s="313"/>
      <c r="K6" s="314"/>
    </row>
    <row r="7" spans="1:14" ht="18" customHeight="1" x14ac:dyDescent="0.45">
      <c r="A7" s="261"/>
      <c r="B7" s="297"/>
      <c r="C7" s="298"/>
      <c r="D7" s="299"/>
      <c r="E7" s="11"/>
      <c r="F7" s="11"/>
      <c r="G7" s="11"/>
      <c r="H7" s="10"/>
      <c r="I7" s="10"/>
      <c r="J7" s="76"/>
      <c r="K7" s="271"/>
    </row>
    <row r="8" spans="1:14" ht="55.5" customHeight="1" x14ac:dyDescent="0.45">
      <c r="A8" s="261"/>
      <c r="B8" s="414" t="s">
        <v>417</v>
      </c>
      <c r="C8" s="415"/>
      <c r="D8" s="415"/>
      <c r="E8" s="45"/>
      <c r="F8" s="416"/>
      <c r="G8" s="417"/>
      <c r="H8" s="417"/>
      <c r="I8" s="417"/>
      <c r="J8" s="78"/>
      <c r="K8" s="271"/>
      <c r="L8" s="262" t="s">
        <v>109</v>
      </c>
    </row>
    <row r="9" spans="1:14" ht="4.4000000000000004" customHeight="1" x14ac:dyDescent="0.45">
      <c r="A9" s="261"/>
      <c r="B9" s="15"/>
      <c r="C9" s="77"/>
      <c r="D9" s="77"/>
      <c r="E9" s="252"/>
      <c r="F9" s="319"/>
      <c r="G9" s="319"/>
      <c r="H9" s="319"/>
      <c r="I9" s="319"/>
      <c r="J9" s="78"/>
      <c r="K9" s="271"/>
    </row>
    <row r="10" spans="1:14" ht="21" customHeight="1" x14ac:dyDescent="0.45">
      <c r="A10" s="261"/>
      <c r="B10" s="414" t="s">
        <v>418</v>
      </c>
      <c r="C10" s="415"/>
      <c r="D10" s="415"/>
      <c r="E10" s="252"/>
      <c r="F10" s="419"/>
      <c r="G10" s="419"/>
      <c r="H10" s="419"/>
      <c r="I10" s="419"/>
      <c r="J10" s="78"/>
      <c r="K10" s="271"/>
    </row>
    <row r="11" spans="1:14" ht="18" customHeight="1" x14ac:dyDescent="0.55000000000000004">
      <c r="A11" s="261"/>
      <c r="B11" s="300"/>
      <c r="C11" s="301"/>
      <c r="D11" s="302"/>
      <c r="E11" s="79"/>
      <c r="F11" s="77"/>
      <c r="G11" s="79"/>
      <c r="H11" s="80"/>
      <c r="I11" s="80"/>
      <c r="J11" s="78"/>
      <c r="K11" s="271"/>
      <c r="L11" s="320" t="s">
        <v>106</v>
      </c>
      <c r="M11" s="320" t="s">
        <v>107</v>
      </c>
      <c r="N11" s="320" t="s">
        <v>108</v>
      </c>
    </row>
    <row r="12" spans="1:14" ht="21" x14ac:dyDescent="0.45">
      <c r="A12" s="261"/>
      <c r="B12" s="414" t="s">
        <v>387</v>
      </c>
      <c r="C12" s="415"/>
      <c r="D12" s="415"/>
      <c r="E12" s="77"/>
      <c r="F12" s="418"/>
      <c r="G12" s="418"/>
      <c r="H12" s="418"/>
      <c r="I12" s="418"/>
      <c r="J12" s="78"/>
      <c r="K12" s="271"/>
      <c r="L12" s="320">
        <f>MONTH(F12)</f>
        <v>1</v>
      </c>
      <c r="M12" s="320">
        <f>YEAR(F12)</f>
        <v>1900</v>
      </c>
      <c r="N12" s="320">
        <f>VALUE(_xlfn.CONCAT(L12,".",M12))</f>
        <v>1</v>
      </c>
    </row>
    <row r="13" spans="1:14" ht="4.4000000000000004" customHeight="1" x14ac:dyDescent="0.35">
      <c r="A13" s="261"/>
      <c r="B13" s="15"/>
      <c r="C13" s="77"/>
      <c r="D13" s="77"/>
      <c r="E13" s="77"/>
      <c r="F13" s="81"/>
      <c r="G13" s="81"/>
      <c r="H13" s="81"/>
      <c r="I13" s="81"/>
      <c r="J13" s="82"/>
      <c r="K13" s="271"/>
      <c r="L13" s="320"/>
      <c r="M13" s="320"/>
      <c r="N13" s="320"/>
    </row>
    <row r="14" spans="1:14" ht="21" x14ac:dyDescent="0.45">
      <c r="A14" s="261"/>
      <c r="B14" s="414" t="s">
        <v>388</v>
      </c>
      <c r="C14" s="415"/>
      <c r="D14" s="415"/>
      <c r="E14" s="77"/>
      <c r="F14" s="418"/>
      <c r="G14" s="418"/>
      <c r="H14" s="418"/>
      <c r="I14" s="418"/>
      <c r="J14" s="78"/>
      <c r="K14" s="271"/>
      <c r="L14" s="320">
        <f>MONTH(F14)</f>
        <v>1</v>
      </c>
      <c r="M14" s="320">
        <f>YEAR(F14)</f>
        <v>1900</v>
      </c>
      <c r="N14" s="320">
        <f>VALUE(_xlfn.CONCAT(L14,".",M14))</f>
        <v>1</v>
      </c>
    </row>
    <row r="15" spans="1:14" ht="18" customHeight="1" x14ac:dyDescent="0.55000000000000004">
      <c r="A15" s="261"/>
      <c r="B15" s="300"/>
      <c r="C15" s="303"/>
      <c r="D15" s="304"/>
      <c r="E15" s="260"/>
      <c r="F15" s="260"/>
      <c r="G15" s="260"/>
      <c r="H15" s="80"/>
      <c r="I15" s="80"/>
      <c r="J15" s="78"/>
      <c r="K15" s="271"/>
    </row>
    <row r="16" spans="1:14" ht="38" customHeight="1" x14ac:dyDescent="0.45">
      <c r="A16" s="261"/>
      <c r="B16" s="411" t="s">
        <v>440</v>
      </c>
      <c r="C16" s="412"/>
      <c r="D16" s="412"/>
      <c r="E16" s="260"/>
      <c r="F16" s="413"/>
      <c r="G16" s="413"/>
      <c r="H16" s="413"/>
      <c r="I16" s="413"/>
      <c r="J16" s="78"/>
      <c r="K16" s="271"/>
    </row>
    <row r="17" spans="1:15" ht="18" customHeight="1" thickBot="1" x14ac:dyDescent="0.5">
      <c r="A17" s="261"/>
      <c r="B17" s="46"/>
      <c r="C17" s="12"/>
      <c r="D17" s="13"/>
      <c r="E17" s="14"/>
      <c r="F17" s="14"/>
      <c r="G17" s="14"/>
      <c r="H17" s="13"/>
      <c r="I17" s="13"/>
      <c r="J17" s="83"/>
      <c r="K17" s="271"/>
    </row>
    <row r="18" spans="1:15" ht="13" customHeight="1" x14ac:dyDescent="0.35">
      <c r="A18" s="261"/>
      <c r="B18" s="273"/>
      <c r="C18" s="274"/>
      <c r="D18" s="274"/>
      <c r="E18" s="274"/>
      <c r="F18" s="274"/>
      <c r="G18" s="274"/>
      <c r="H18" s="274"/>
      <c r="I18" s="274"/>
      <c r="J18" s="274"/>
      <c r="K18" s="271"/>
    </row>
    <row r="19" spans="1:15" ht="24" customHeight="1" x14ac:dyDescent="0.55000000000000004">
      <c r="A19" s="261"/>
      <c r="B19" s="424" t="s">
        <v>349</v>
      </c>
      <c r="C19" s="424"/>
      <c r="D19" s="424"/>
      <c r="E19" s="424"/>
      <c r="F19" s="424"/>
      <c r="G19" s="278"/>
      <c r="H19" s="278"/>
      <c r="I19" s="279"/>
      <c r="J19" s="279"/>
      <c r="K19" s="263"/>
    </row>
    <row r="20" spans="1:15" ht="4.4000000000000004" customHeight="1" x14ac:dyDescent="0.45">
      <c r="A20" s="261"/>
      <c r="B20" s="285"/>
      <c r="C20" s="286"/>
      <c r="D20" s="278"/>
      <c r="E20" s="278"/>
      <c r="F20" s="278"/>
      <c r="G20" s="278"/>
      <c r="H20" s="278"/>
      <c r="I20" s="279"/>
      <c r="J20" s="279"/>
      <c r="K20" s="263"/>
    </row>
    <row r="21" spans="1:15" s="321" customFormat="1" ht="26.5" customHeight="1" x14ac:dyDescent="0.35">
      <c r="A21" s="270"/>
      <c r="B21" s="420" t="s">
        <v>304</v>
      </c>
      <c r="C21" s="421"/>
      <c r="D21" s="421"/>
      <c r="E21" s="421"/>
      <c r="F21" s="422"/>
      <c r="G21" s="293"/>
      <c r="H21" s="294"/>
      <c r="I21" s="423">
        <f>'Realizace návratového grantu'!J18</f>
        <v>0</v>
      </c>
      <c r="J21" s="423"/>
      <c r="K21" s="269"/>
      <c r="O21" s="262"/>
    </row>
    <row r="22" spans="1:15" ht="4.4000000000000004" customHeight="1" x14ac:dyDescent="0.45">
      <c r="A22" s="261"/>
      <c r="B22" s="272"/>
      <c r="C22" s="272"/>
      <c r="D22" s="272"/>
      <c r="E22" s="272"/>
      <c r="F22" s="272"/>
      <c r="G22" s="272"/>
      <c r="H22" s="272"/>
      <c r="I22" s="280"/>
      <c r="J22" s="280"/>
      <c r="K22" s="263"/>
    </row>
    <row r="23" spans="1:15" s="321" customFormat="1" ht="26.5" customHeight="1" x14ac:dyDescent="0.35">
      <c r="A23" s="270"/>
      <c r="B23" s="420" t="s">
        <v>305</v>
      </c>
      <c r="C23" s="421"/>
      <c r="D23" s="421"/>
      <c r="E23" s="421"/>
      <c r="F23" s="422"/>
      <c r="G23" s="293"/>
      <c r="H23" s="294"/>
      <c r="I23" s="423">
        <f>'Realizace návratového grantu'!J36</f>
        <v>0</v>
      </c>
      <c r="J23" s="423"/>
      <c r="K23" s="269"/>
      <c r="O23" s="262"/>
    </row>
    <row r="24" spans="1:15" ht="4.4000000000000004" customHeight="1" x14ac:dyDescent="0.45">
      <c r="A24" s="261"/>
      <c r="B24" s="272"/>
      <c r="C24" s="272"/>
      <c r="D24" s="272"/>
      <c r="E24" s="272"/>
      <c r="F24" s="272"/>
      <c r="G24" s="272"/>
      <c r="H24" s="272"/>
      <c r="I24" s="280"/>
      <c r="J24" s="280"/>
      <c r="K24" s="263"/>
    </row>
    <row r="25" spans="1:15" s="321" customFormat="1" ht="26.5" customHeight="1" x14ac:dyDescent="0.35">
      <c r="A25" s="270"/>
      <c r="B25" s="420" t="s">
        <v>306</v>
      </c>
      <c r="C25" s="421"/>
      <c r="D25" s="421"/>
      <c r="E25" s="421"/>
      <c r="F25" s="422"/>
      <c r="G25" s="293"/>
      <c r="H25" s="294"/>
      <c r="I25" s="423">
        <f>'Realizace návratového grantu'!J60</f>
        <v>0</v>
      </c>
      <c r="J25" s="423"/>
      <c r="K25" s="269"/>
      <c r="O25" s="262"/>
    </row>
    <row r="26" spans="1:15" ht="4.4000000000000004" customHeight="1" x14ac:dyDescent="0.45">
      <c r="A26" s="261"/>
      <c r="B26" s="272"/>
      <c r="C26" s="272"/>
      <c r="D26" s="272"/>
      <c r="E26" s="272"/>
      <c r="F26" s="272"/>
      <c r="G26" s="272"/>
      <c r="H26" s="272"/>
      <c r="I26" s="280"/>
      <c r="J26" s="280"/>
      <c r="K26" s="263"/>
    </row>
    <row r="27" spans="1:15" s="321" customFormat="1" ht="26.5" customHeight="1" x14ac:dyDescent="0.35">
      <c r="A27" s="270"/>
      <c r="B27" s="420" t="s">
        <v>310</v>
      </c>
      <c r="C27" s="421"/>
      <c r="D27" s="421"/>
      <c r="E27" s="421"/>
      <c r="F27" s="422"/>
      <c r="G27" s="293"/>
      <c r="H27" s="294"/>
      <c r="I27" s="423">
        <f>'Realizace návratového grantu'!J68</f>
        <v>0</v>
      </c>
      <c r="J27" s="423"/>
      <c r="K27" s="269"/>
      <c r="O27" s="262"/>
    </row>
    <row r="28" spans="1:15" ht="4.4000000000000004" customHeight="1" x14ac:dyDescent="0.45">
      <c r="A28" s="261"/>
      <c r="B28" s="272"/>
      <c r="C28" s="272"/>
      <c r="D28" s="272"/>
      <c r="E28" s="272"/>
      <c r="F28" s="272"/>
      <c r="G28" s="272"/>
      <c r="H28" s="272"/>
      <c r="I28" s="280"/>
      <c r="J28" s="280"/>
      <c r="K28" s="263"/>
    </row>
    <row r="29" spans="1:15" s="321" customFormat="1" ht="26.5" customHeight="1" x14ac:dyDescent="0.35">
      <c r="A29" s="270"/>
      <c r="B29" s="420" t="s">
        <v>307</v>
      </c>
      <c r="C29" s="421"/>
      <c r="D29" s="421"/>
      <c r="E29" s="421"/>
      <c r="F29" s="422"/>
      <c r="G29" s="293"/>
      <c r="H29" s="294"/>
      <c r="I29" s="423">
        <f>'Realizace návratového grantu'!J79</f>
        <v>0</v>
      </c>
      <c r="J29" s="423"/>
      <c r="K29" s="269"/>
      <c r="O29" s="262"/>
    </row>
    <row r="30" spans="1:15" ht="4.4000000000000004" customHeight="1" x14ac:dyDescent="0.45">
      <c r="A30" s="261"/>
      <c r="B30" s="272"/>
      <c r="C30" s="272"/>
      <c r="D30" s="272"/>
      <c r="E30" s="272"/>
      <c r="F30" s="272"/>
      <c r="G30" s="272"/>
      <c r="H30" s="272"/>
      <c r="I30" s="280"/>
      <c r="J30" s="280"/>
      <c r="K30" s="263"/>
    </row>
    <row r="31" spans="1:15" s="321" customFormat="1" ht="26.5" customHeight="1" x14ac:dyDescent="0.35">
      <c r="A31" s="270"/>
      <c r="B31" s="420" t="s">
        <v>308</v>
      </c>
      <c r="C31" s="421"/>
      <c r="D31" s="421"/>
      <c r="E31" s="421"/>
      <c r="F31" s="422"/>
      <c r="G31" s="293"/>
      <c r="H31" s="294"/>
      <c r="I31" s="423">
        <f>'Realizace návratového grantu'!J119</f>
        <v>0</v>
      </c>
      <c r="J31" s="423"/>
      <c r="K31" s="269"/>
      <c r="O31" s="262"/>
    </row>
    <row r="32" spans="1:15" ht="16.5" customHeight="1" x14ac:dyDescent="0.45">
      <c r="A32" s="261"/>
      <c r="B32" s="272"/>
      <c r="C32" s="272"/>
      <c r="D32" s="295"/>
      <c r="E32" s="295"/>
      <c r="F32" s="295"/>
      <c r="G32" s="295"/>
      <c r="H32" s="295"/>
      <c r="I32" s="296"/>
      <c r="J32" s="296"/>
      <c r="K32" s="263"/>
    </row>
    <row r="33" spans="1:15" s="321" customFormat="1" ht="26.5" customHeight="1" x14ac:dyDescent="0.35">
      <c r="A33" s="270"/>
      <c r="B33" s="420" t="s">
        <v>350</v>
      </c>
      <c r="C33" s="421"/>
      <c r="D33" s="421"/>
      <c r="E33" s="421"/>
      <c r="F33" s="422"/>
      <c r="G33" s="293"/>
      <c r="H33" s="294"/>
      <c r="I33" s="423">
        <f>'Realizace návratového grantu'!J7</f>
        <v>0</v>
      </c>
      <c r="J33" s="423"/>
      <c r="K33" s="269"/>
      <c r="O33" s="262"/>
    </row>
    <row r="34" spans="1:15" ht="16.5" customHeight="1" x14ac:dyDescent="0.45">
      <c r="A34" s="261"/>
      <c r="B34" s="286"/>
      <c r="C34" s="286"/>
      <c r="D34" s="281"/>
      <c r="E34" s="281"/>
      <c r="F34" s="281"/>
      <c r="G34" s="281"/>
      <c r="H34" s="281"/>
      <c r="I34" s="282"/>
      <c r="J34" s="282"/>
      <c r="K34" s="263"/>
    </row>
    <row r="35" spans="1:15" ht="29.5" customHeight="1" x14ac:dyDescent="0.45">
      <c r="A35" s="261"/>
      <c r="B35" s="427" t="s">
        <v>445</v>
      </c>
      <c r="C35" s="427"/>
      <c r="D35" s="427"/>
      <c r="E35" s="427"/>
      <c r="F35" s="427"/>
      <c r="G35" s="281"/>
      <c r="H35" s="281"/>
      <c r="I35" s="426">
        <f>'Realizace návratového grantu'!J5</f>
        <v>0</v>
      </c>
      <c r="J35" s="426"/>
      <c r="K35" s="263"/>
    </row>
    <row r="36" spans="1:15" ht="16" customHeight="1" x14ac:dyDescent="0.45">
      <c r="A36" s="261"/>
      <c r="B36" s="287"/>
      <c r="C36" s="287"/>
      <c r="D36" s="287"/>
      <c r="E36" s="287"/>
      <c r="F36" s="287"/>
      <c r="G36" s="281"/>
      <c r="H36" s="281"/>
      <c r="I36" s="287"/>
      <c r="J36" s="287"/>
      <c r="K36" s="263"/>
    </row>
    <row r="37" spans="1:15" ht="22" customHeight="1" x14ac:dyDescent="0.55000000000000004">
      <c r="A37" s="261"/>
      <c r="B37" s="283" t="s">
        <v>351</v>
      </c>
      <c r="C37" s="286"/>
      <c r="D37" s="278"/>
      <c r="E37" s="278"/>
      <c r="F37" s="278"/>
      <c r="G37" s="278"/>
      <c r="H37" s="278"/>
      <c r="I37" s="279"/>
      <c r="J37" s="279"/>
      <c r="K37" s="263"/>
      <c r="O37" s="322"/>
    </row>
    <row r="38" spans="1:15" ht="4.4000000000000004" customHeight="1" x14ac:dyDescent="0.45">
      <c r="A38" s="261"/>
      <c r="B38" s="286"/>
      <c r="C38" s="286"/>
      <c r="D38" s="278"/>
      <c r="E38" s="278"/>
      <c r="F38" s="278"/>
      <c r="G38" s="278"/>
      <c r="H38" s="278"/>
      <c r="I38" s="279"/>
      <c r="J38" s="279"/>
      <c r="K38" s="263"/>
    </row>
    <row r="39" spans="1:15" s="323" customFormat="1" ht="32.5" customHeight="1" x14ac:dyDescent="0.35">
      <c r="A39" s="268"/>
      <c r="B39" s="289">
        <v>204041</v>
      </c>
      <c r="C39" s="428" t="s">
        <v>414</v>
      </c>
      <c r="D39" s="428"/>
      <c r="E39" s="428"/>
      <c r="F39" s="429"/>
      <c r="G39" s="290"/>
      <c r="H39" s="290"/>
      <c r="I39" s="425">
        <f>Přehled!C19</f>
        <v>0</v>
      </c>
      <c r="J39" s="425"/>
      <c r="K39" s="267"/>
    </row>
    <row r="40" spans="1:15" ht="4.4000000000000004" customHeight="1" x14ac:dyDescent="0.45">
      <c r="A40" s="261"/>
      <c r="B40" s="284"/>
      <c r="C40" s="272"/>
      <c r="D40" s="291"/>
      <c r="E40" s="291"/>
      <c r="F40" s="291"/>
      <c r="G40" s="291"/>
      <c r="H40" s="291"/>
      <c r="I40" s="292"/>
      <c r="J40" s="292"/>
      <c r="K40" s="263"/>
    </row>
    <row r="41" spans="1:15" s="323" customFormat="1" ht="32.5" customHeight="1" x14ac:dyDescent="0.35">
      <c r="A41" s="268"/>
      <c r="B41" s="289">
        <v>244021</v>
      </c>
      <c r="C41" s="428" t="s">
        <v>415</v>
      </c>
      <c r="D41" s="428"/>
      <c r="E41" s="428"/>
      <c r="F41" s="429"/>
      <c r="G41" s="290"/>
      <c r="H41" s="290"/>
      <c r="I41" s="425">
        <f>Přehled!C20</f>
        <v>0</v>
      </c>
      <c r="J41" s="425"/>
      <c r="K41" s="267"/>
    </row>
    <row r="42" spans="1:15" ht="4.4000000000000004" customHeight="1" x14ac:dyDescent="0.45">
      <c r="A42" s="261"/>
      <c r="B42" s="284"/>
      <c r="C42" s="272"/>
      <c r="D42" s="291"/>
      <c r="E42" s="291"/>
      <c r="F42" s="291"/>
      <c r="G42" s="291"/>
      <c r="H42" s="291"/>
      <c r="I42" s="292"/>
      <c r="J42" s="292"/>
      <c r="K42" s="263"/>
    </row>
    <row r="43" spans="1:15" s="323" customFormat="1" ht="32.5" customHeight="1" x14ac:dyDescent="0.35">
      <c r="A43" s="268"/>
      <c r="B43" s="289">
        <v>204032</v>
      </c>
      <c r="C43" s="428" t="s">
        <v>416</v>
      </c>
      <c r="D43" s="428"/>
      <c r="E43" s="428"/>
      <c r="F43" s="429"/>
      <c r="G43" s="290"/>
      <c r="H43" s="290"/>
      <c r="I43" s="425">
        <f>Přehled!C21</f>
        <v>0</v>
      </c>
      <c r="J43" s="425"/>
      <c r="K43" s="267"/>
    </row>
    <row r="44" spans="1:15" ht="17.5" x14ac:dyDescent="0.45">
      <c r="A44" s="261"/>
      <c r="B44" s="286"/>
      <c r="C44" s="286"/>
      <c r="D44" s="288"/>
      <c r="E44" s="288"/>
      <c r="F44" s="288"/>
      <c r="G44" s="288"/>
      <c r="H44" s="288"/>
      <c r="I44" s="288"/>
      <c r="J44" s="288"/>
      <c r="K44" s="263"/>
    </row>
    <row r="45" spans="1:15" x14ac:dyDescent="0.35">
      <c r="A45" s="261"/>
      <c r="K45" s="263"/>
    </row>
    <row r="46" spans="1:15" x14ac:dyDescent="0.35">
      <c r="A46" s="261"/>
      <c r="K46" s="263"/>
    </row>
    <row r="47" spans="1:15" x14ac:dyDescent="0.35">
      <c r="A47" s="261"/>
      <c r="K47" s="263"/>
    </row>
    <row r="48" spans="1:15" ht="15" thickBot="1" x14ac:dyDescent="0.4">
      <c r="A48" s="264"/>
      <c r="B48" s="265"/>
      <c r="C48" s="265"/>
      <c r="D48" s="265"/>
      <c r="E48" s="265"/>
      <c r="F48" s="265"/>
      <c r="G48" s="265"/>
      <c r="H48" s="265"/>
      <c r="I48" s="265"/>
      <c r="J48" s="265"/>
      <c r="K48" s="266"/>
    </row>
    <row r="49" s="262" customFormat="1" ht="15" thickTop="1" x14ac:dyDescent="0.35"/>
    <row r="79" s="324" customFormat="1" ht="15.5" x14ac:dyDescent="0.35"/>
    <row r="80" s="324" customFormat="1" ht="15.5" x14ac:dyDescent="0.35"/>
    <row r="81" s="324" customFormat="1" ht="15.5" x14ac:dyDescent="0.35"/>
    <row r="82" s="324" customFormat="1" ht="15.5" x14ac:dyDescent="0.35"/>
  </sheetData>
  <sheetProtection algorithmName="SHA-512" hashValue="IMoB8JbFhcmT7T2FKPlME1qQB5erisxwcAj7wy09BGaOKdGN8BjsAZmGQ6em/0Owe0HAiR05hUMHrqeEwvpd1g==" saltValue="sQ/mlztdGt1XcBLKAfReAA==" spinCount="100000" sheet="1" objects="1" scenarios="1"/>
  <mergeCells count="36">
    <mergeCell ref="I39:J39"/>
    <mergeCell ref="I43:J43"/>
    <mergeCell ref="I35:J35"/>
    <mergeCell ref="B35:F35"/>
    <mergeCell ref="I41:J41"/>
    <mergeCell ref="C39:F39"/>
    <mergeCell ref="C41:F41"/>
    <mergeCell ref="C43:F43"/>
    <mergeCell ref="B33:F33"/>
    <mergeCell ref="I33:J33"/>
    <mergeCell ref="B19:F19"/>
    <mergeCell ref="I25:J25"/>
    <mergeCell ref="I27:J27"/>
    <mergeCell ref="I29:J29"/>
    <mergeCell ref="I31:J31"/>
    <mergeCell ref="B23:F23"/>
    <mergeCell ref="B25:F25"/>
    <mergeCell ref="B27:F27"/>
    <mergeCell ref="B29:F29"/>
    <mergeCell ref="B31:F31"/>
    <mergeCell ref="I21:J21"/>
    <mergeCell ref="I23:J23"/>
    <mergeCell ref="B21:F21"/>
    <mergeCell ref="A3:K3"/>
    <mergeCell ref="B5:D5"/>
    <mergeCell ref="F5:J5"/>
    <mergeCell ref="B16:D16"/>
    <mergeCell ref="F16:I16"/>
    <mergeCell ref="B8:D8"/>
    <mergeCell ref="B12:D12"/>
    <mergeCell ref="B14:D14"/>
    <mergeCell ref="F8:I8"/>
    <mergeCell ref="F12:I12"/>
    <mergeCell ref="F14:I14"/>
    <mergeCell ref="B10:D10"/>
    <mergeCell ref="F10:I10"/>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B82E-7579-4456-BEFA-9449C8F3A158}">
  <sheetPr>
    <tabColor rgb="FFC00000"/>
    <pageSetUpPr fitToPage="1"/>
  </sheetPr>
  <dimension ref="A1:S206"/>
  <sheetViews>
    <sheetView showGridLines="0" zoomScale="80" zoomScaleNormal="100" workbookViewId="0">
      <selection activeCell="F19" sqref="F19"/>
    </sheetView>
  </sheetViews>
  <sheetFormatPr defaultColWidth="9.1796875" defaultRowHeight="14.5" x14ac:dyDescent="0.35"/>
  <cols>
    <col min="1" max="1" width="15.453125" style="8" customWidth="1"/>
    <col min="2" max="2" width="15.453125" style="325" customWidth="1"/>
    <col min="3" max="3" width="16.54296875" style="8" customWidth="1"/>
    <col min="4" max="4" width="16.81640625" style="8" customWidth="1"/>
    <col min="5" max="5" width="15.54296875" style="8" customWidth="1"/>
    <col min="6" max="17" width="16.6328125" style="8" customWidth="1"/>
    <col min="18" max="18" width="4.453125" style="8" customWidth="1"/>
    <col min="19" max="19" width="11.1796875" style="8" customWidth="1"/>
    <col min="20" max="16384" width="9.1796875" style="8"/>
  </cols>
  <sheetData>
    <row r="1" spans="1:19" ht="29.5" customHeight="1" x14ac:dyDescent="0.35"/>
    <row r="2" spans="1:19" ht="35.5" customHeight="1" thickBot="1" x14ac:dyDescent="0.4">
      <c r="A2" s="430" t="s">
        <v>413</v>
      </c>
      <c r="B2" s="430"/>
      <c r="C2" s="430"/>
      <c r="D2" s="430"/>
      <c r="E2" s="430"/>
      <c r="F2" s="430"/>
      <c r="G2" s="430"/>
      <c r="H2" s="430"/>
      <c r="I2" s="430"/>
      <c r="J2" s="430"/>
      <c r="K2" s="430"/>
      <c r="L2" s="430"/>
      <c r="M2" s="430"/>
      <c r="N2" s="430"/>
      <c r="O2" s="430"/>
      <c r="P2" s="430"/>
      <c r="Q2" s="430"/>
    </row>
    <row r="3" spans="1:19" ht="7" customHeight="1" thickBot="1" x14ac:dyDescent="0.4">
      <c r="A3" s="326"/>
      <c r="B3" s="326"/>
      <c r="C3" s="326"/>
      <c r="D3" s="326"/>
      <c r="E3" s="326"/>
      <c r="F3" s="326"/>
      <c r="G3" s="326"/>
      <c r="H3" s="326"/>
      <c r="I3" s="326"/>
      <c r="J3" s="326"/>
      <c r="K3" s="326"/>
      <c r="L3" s="326"/>
      <c r="M3" s="326"/>
      <c r="N3" s="326"/>
      <c r="O3" s="326"/>
      <c r="P3" s="326"/>
      <c r="Q3" s="326"/>
    </row>
    <row r="4" spans="1:19" s="327" customFormat="1" ht="56.5" customHeight="1" x14ac:dyDescent="0.35">
      <c r="A4" s="431" t="s">
        <v>404</v>
      </c>
      <c r="B4" s="432"/>
      <c r="C4" s="453" t="s">
        <v>150</v>
      </c>
      <c r="D4" s="441" t="s">
        <v>80</v>
      </c>
      <c r="E4" s="444" t="s">
        <v>81</v>
      </c>
      <c r="F4" s="49" t="s">
        <v>425</v>
      </c>
      <c r="G4" s="47" t="s">
        <v>426</v>
      </c>
      <c r="H4" s="49" t="s">
        <v>427</v>
      </c>
      <c r="I4" s="47" t="s">
        <v>428</v>
      </c>
      <c r="J4" s="49" t="s">
        <v>429</v>
      </c>
      <c r="K4" s="47" t="s">
        <v>430</v>
      </c>
      <c r="L4" s="49" t="s">
        <v>431</v>
      </c>
      <c r="M4" s="47" t="s">
        <v>432</v>
      </c>
      <c r="N4" s="49" t="s">
        <v>433</v>
      </c>
      <c r="O4" s="47" t="s">
        <v>434</v>
      </c>
      <c r="P4" s="49" t="s">
        <v>435</v>
      </c>
      <c r="Q4" s="47" t="s">
        <v>436</v>
      </c>
    </row>
    <row r="5" spans="1:19" s="328" customFormat="1" ht="18.5" x14ac:dyDescent="0.35">
      <c r="A5" s="433"/>
      <c r="B5" s="434"/>
      <c r="C5" s="454"/>
      <c r="D5" s="442"/>
      <c r="E5" s="445"/>
      <c r="F5" s="178"/>
      <c r="G5" s="106"/>
      <c r="H5" s="106"/>
      <c r="I5" s="106"/>
      <c r="J5" s="106"/>
      <c r="K5" s="106"/>
      <c r="L5" s="106"/>
      <c r="M5" s="106"/>
      <c r="N5" s="106"/>
      <c r="O5" s="106"/>
      <c r="P5" s="106"/>
      <c r="Q5" s="106"/>
    </row>
    <row r="6" spans="1:19" s="329" customFormat="1" ht="18.5" hidden="1" customHeight="1" x14ac:dyDescent="0.35">
      <c r="A6" s="433"/>
      <c r="B6" s="434"/>
      <c r="C6" s="454"/>
      <c r="D6" s="442"/>
      <c r="E6" s="445"/>
      <c r="F6" s="179"/>
      <c r="G6" s="107"/>
      <c r="H6" s="107"/>
      <c r="I6" s="107"/>
      <c r="J6" s="107"/>
      <c r="K6" s="107"/>
      <c r="L6" s="107"/>
      <c r="M6" s="107"/>
      <c r="N6" s="107"/>
      <c r="O6" s="107"/>
      <c r="P6" s="107"/>
      <c r="Q6" s="107"/>
    </row>
    <row r="7" spans="1:19" s="328" customFormat="1" ht="18.5" x14ac:dyDescent="0.35">
      <c r="A7" s="435"/>
      <c r="B7" s="436"/>
      <c r="C7" s="455"/>
      <c r="D7" s="443"/>
      <c r="E7" s="446"/>
      <c r="F7" s="180"/>
      <c r="G7" s="171"/>
      <c r="H7" s="171"/>
      <c r="I7" s="171"/>
      <c r="J7" s="171"/>
      <c r="K7" s="171"/>
      <c r="L7" s="171"/>
      <c r="M7" s="171"/>
      <c r="N7" s="171"/>
      <c r="O7" s="171"/>
      <c r="P7" s="171"/>
      <c r="Q7" s="171"/>
    </row>
    <row r="8" spans="1:19" s="328" customFormat="1" ht="25" customHeight="1" x14ac:dyDescent="0.35">
      <c r="A8" s="460" t="s">
        <v>304</v>
      </c>
      <c r="B8" s="461"/>
      <c r="C8" s="184">
        <f>'Realizace návratového grantu'!J18</f>
        <v>0</v>
      </c>
      <c r="D8" s="176">
        <f t="shared" ref="D8:D15" si="0">SUM(F8:Q8)</f>
        <v>0</v>
      </c>
      <c r="E8" s="185">
        <f>C8-D8</f>
        <v>0</v>
      </c>
      <c r="F8" s="181">
        <f>'Realizace návratového grantu'!BH27</f>
        <v>0</v>
      </c>
      <c r="G8" s="176">
        <f>'Realizace návratového grantu'!BI27</f>
        <v>0</v>
      </c>
      <c r="H8" s="176">
        <f>'Realizace návratového grantu'!BJ27</f>
        <v>0</v>
      </c>
      <c r="I8" s="176">
        <f>'Realizace návratového grantu'!BK27</f>
        <v>0</v>
      </c>
      <c r="J8" s="176">
        <f>'Realizace návratového grantu'!BL27</f>
        <v>0</v>
      </c>
      <c r="K8" s="176">
        <f>'Realizace návratového grantu'!BM27</f>
        <v>0</v>
      </c>
      <c r="L8" s="176">
        <f>'Realizace návratového grantu'!BN27</f>
        <v>0</v>
      </c>
      <c r="M8" s="176">
        <f>'Realizace návratového grantu'!BO27</f>
        <v>0</v>
      </c>
      <c r="N8" s="176">
        <f>'Realizace návratového grantu'!BP27</f>
        <v>0</v>
      </c>
      <c r="O8" s="176">
        <f>'Realizace návratového grantu'!BQ27</f>
        <v>0</v>
      </c>
      <c r="P8" s="176">
        <f>'Realizace návratového grantu'!BR27</f>
        <v>0</v>
      </c>
      <c r="Q8" s="176">
        <f>'Realizace návratového grantu'!BS27</f>
        <v>0</v>
      </c>
    </row>
    <row r="9" spans="1:19" s="328" customFormat="1" ht="36.5" customHeight="1" x14ac:dyDescent="0.35">
      <c r="A9" s="460" t="s">
        <v>305</v>
      </c>
      <c r="B9" s="461"/>
      <c r="C9" s="184">
        <f>'Realizace návratového grantu'!J36</f>
        <v>0</v>
      </c>
      <c r="D9" s="176">
        <f t="shared" si="0"/>
        <v>0</v>
      </c>
      <c r="E9" s="185">
        <f t="shared" ref="E9:E13" si="1">C9-D9</f>
        <v>0</v>
      </c>
      <c r="F9" s="181">
        <f>'Realizace návratového grantu'!BH39</f>
        <v>0</v>
      </c>
      <c r="G9" s="176">
        <f>'Realizace návratového grantu'!BI39</f>
        <v>0</v>
      </c>
      <c r="H9" s="176">
        <f>'Realizace návratového grantu'!BJ39</f>
        <v>0</v>
      </c>
      <c r="I9" s="176">
        <f>'Realizace návratového grantu'!BK39</f>
        <v>0</v>
      </c>
      <c r="J9" s="176">
        <f>'Realizace návratového grantu'!BL39</f>
        <v>0</v>
      </c>
      <c r="K9" s="176">
        <f>'Realizace návratového grantu'!BM39</f>
        <v>0</v>
      </c>
      <c r="L9" s="176">
        <f>'Realizace návratového grantu'!BN39</f>
        <v>0</v>
      </c>
      <c r="M9" s="176">
        <f>'Realizace návratového grantu'!BO39</f>
        <v>0</v>
      </c>
      <c r="N9" s="176">
        <f>'Realizace návratového grantu'!BP39</f>
        <v>0</v>
      </c>
      <c r="O9" s="176">
        <f>'Realizace návratového grantu'!BQ39</f>
        <v>0</v>
      </c>
      <c r="P9" s="176">
        <f>'Realizace návratového grantu'!BR39</f>
        <v>0</v>
      </c>
      <c r="Q9" s="176">
        <f>'Realizace návratového grantu'!BS39</f>
        <v>0</v>
      </c>
    </row>
    <row r="10" spans="1:19" s="328" customFormat="1" ht="34" customHeight="1" x14ac:dyDescent="0.35">
      <c r="A10" s="460" t="s">
        <v>306</v>
      </c>
      <c r="B10" s="461"/>
      <c r="C10" s="184">
        <f>'Realizace návratového grantu'!J60</f>
        <v>0</v>
      </c>
      <c r="D10" s="176">
        <f t="shared" si="0"/>
        <v>0</v>
      </c>
      <c r="E10" s="185">
        <f t="shared" si="1"/>
        <v>0</v>
      </c>
      <c r="F10" s="181">
        <f>'Realizace návratového grantu'!BH60</f>
        <v>0</v>
      </c>
      <c r="G10" s="176">
        <f>'Realizace návratového grantu'!BI60</f>
        <v>0</v>
      </c>
      <c r="H10" s="176">
        <f>'Realizace návratového grantu'!BJ60</f>
        <v>0</v>
      </c>
      <c r="I10" s="176">
        <f>'Realizace návratového grantu'!BK60</f>
        <v>0</v>
      </c>
      <c r="J10" s="176">
        <f>'Realizace návratového grantu'!BL60</f>
        <v>0</v>
      </c>
      <c r="K10" s="176">
        <f>'Realizace návratového grantu'!BM60</f>
        <v>0</v>
      </c>
      <c r="L10" s="176">
        <f>'Realizace návratového grantu'!BN60</f>
        <v>0</v>
      </c>
      <c r="M10" s="176">
        <f>'Realizace návratového grantu'!BO60</f>
        <v>0</v>
      </c>
      <c r="N10" s="176">
        <f>'Realizace návratového grantu'!BP60</f>
        <v>0</v>
      </c>
      <c r="O10" s="176">
        <f>'Realizace návratového grantu'!BQ60</f>
        <v>0</v>
      </c>
      <c r="P10" s="176">
        <f>'Realizace návratového grantu'!BR60</f>
        <v>0</v>
      </c>
      <c r="Q10" s="176">
        <f>'Realizace návratového grantu'!BS60</f>
        <v>0</v>
      </c>
    </row>
    <row r="11" spans="1:19" s="328" customFormat="1" ht="36" customHeight="1" x14ac:dyDescent="0.35">
      <c r="A11" s="460" t="s">
        <v>310</v>
      </c>
      <c r="B11" s="461"/>
      <c r="C11" s="184">
        <f>'Realizace návratového grantu'!J68</f>
        <v>0</v>
      </c>
      <c r="D11" s="176">
        <f t="shared" si="0"/>
        <v>0</v>
      </c>
      <c r="E11" s="185">
        <f t="shared" si="1"/>
        <v>0</v>
      </c>
      <c r="F11" s="181">
        <f>'Realizace návratového grantu'!BH71</f>
        <v>0</v>
      </c>
      <c r="G11" s="176">
        <f>'Realizace návratového grantu'!BI71</f>
        <v>0</v>
      </c>
      <c r="H11" s="176">
        <f>'Realizace návratového grantu'!BJ71</f>
        <v>0</v>
      </c>
      <c r="I11" s="176">
        <f>'Realizace návratového grantu'!BK71</f>
        <v>0</v>
      </c>
      <c r="J11" s="176">
        <f>'Realizace návratového grantu'!BL71</f>
        <v>0</v>
      </c>
      <c r="K11" s="176">
        <f>'Realizace návratového grantu'!BM71</f>
        <v>0</v>
      </c>
      <c r="L11" s="176">
        <f>'Realizace návratového grantu'!BN71</f>
        <v>0</v>
      </c>
      <c r="M11" s="176">
        <f>'Realizace návratového grantu'!BO71</f>
        <v>0</v>
      </c>
      <c r="N11" s="176">
        <f>'Realizace návratového grantu'!BP71</f>
        <v>0</v>
      </c>
      <c r="O11" s="176">
        <f>'Realizace návratového grantu'!BQ71</f>
        <v>0</v>
      </c>
      <c r="P11" s="176">
        <f>'Realizace návratového grantu'!BR71</f>
        <v>0</v>
      </c>
      <c r="Q11" s="176">
        <f>'Realizace návratového grantu'!BS71</f>
        <v>0</v>
      </c>
    </row>
    <row r="12" spans="1:19" s="328" customFormat="1" ht="25" customHeight="1" x14ac:dyDescent="0.35">
      <c r="A12" s="460" t="s">
        <v>307</v>
      </c>
      <c r="B12" s="461"/>
      <c r="C12" s="184">
        <f>'Realizace návratového grantu'!J79</f>
        <v>0</v>
      </c>
      <c r="D12" s="176">
        <f t="shared" si="0"/>
        <v>0</v>
      </c>
      <c r="E12" s="185">
        <f t="shared" si="1"/>
        <v>0</v>
      </c>
      <c r="F12" s="181">
        <f>'Realizace návratového grantu'!BH111</f>
        <v>0</v>
      </c>
      <c r="G12" s="176">
        <f>'Realizace návratového grantu'!BI111</f>
        <v>0</v>
      </c>
      <c r="H12" s="176">
        <f>'Realizace návratového grantu'!BJ111</f>
        <v>0</v>
      </c>
      <c r="I12" s="176">
        <f>'Realizace návratového grantu'!BK111</f>
        <v>0</v>
      </c>
      <c r="J12" s="176">
        <f>'Realizace návratového grantu'!BL111</f>
        <v>0</v>
      </c>
      <c r="K12" s="176">
        <f>'Realizace návratového grantu'!BM111</f>
        <v>0</v>
      </c>
      <c r="L12" s="176">
        <f>'Realizace návratového grantu'!BN111</f>
        <v>0</v>
      </c>
      <c r="M12" s="176">
        <f>'Realizace návratového grantu'!BO111</f>
        <v>0</v>
      </c>
      <c r="N12" s="176">
        <f>'Realizace návratového grantu'!BP111</f>
        <v>0</v>
      </c>
      <c r="O12" s="176">
        <f>'Realizace návratového grantu'!BQ111</f>
        <v>0</v>
      </c>
      <c r="P12" s="176">
        <f>'Realizace návratového grantu'!BR111</f>
        <v>0</v>
      </c>
      <c r="Q12" s="176">
        <f>'Realizace návratového grantu'!BS111</f>
        <v>0</v>
      </c>
    </row>
    <row r="13" spans="1:19" s="328" customFormat="1" ht="34.5" customHeight="1" thickBot="1" x14ac:dyDescent="0.4">
      <c r="A13" s="462" t="s">
        <v>308</v>
      </c>
      <c r="B13" s="463"/>
      <c r="C13" s="186">
        <f>'Realizace návratového grantu'!J119</f>
        <v>0</v>
      </c>
      <c r="D13" s="176">
        <f t="shared" si="0"/>
        <v>0</v>
      </c>
      <c r="E13" s="185">
        <f t="shared" si="1"/>
        <v>0</v>
      </c>
      <c r="F13" s="182">
        <f>'Realizace návratového grantu'!BH228</f>
        <v>0</v>
      </c>
      <c r="G13" s="177">
        <f>'Realizace návratového grantu'!BI228</f>
        <v>0</v>
      </c>
      <c r="H13" s="177">
        <f>'Realizace návratového grantu'!BJ228</f>
        <v>0</v>
      </c>
      <c r="I13" s="177">
        <f>'Realizace návratového grantu'!BK228</f>
        <v>0</v>
      </c>
      <c r="J13" s="177">
        <f>'Realizace návratového grantu'!BL228</f>
        <v>0</v>
      </c>
      <c r="K13" s="177">
        <f>'Realizace návratového grantu'!BM228</f>
        <v>0</v>
      </c>
      <c r="L13" s="177">
        <f>'Realizace návratového grantu'!BN228</f>
        <v>0</v>
      </c>
      <c r="M13" s="177">
        <f>'Realizace návratového grantu'!BO228</f>
        <v>0</v>
      </c>
      <c r="N13" s="177">
        <f>'Realizace návratového grantu'!BP228</f>
        <v>0</v>
      </c>
      <c r="O13" s="177">
        <f>'Realizace návratového grantu'!BQ228</f>
        <v>0</v>
      </c>
      <c r="P13" s="177">
        <f>'Realizace návratového grantu'!BR228</f>
        <v>0</v>
      </c>
      <c r="Q13" s="177">
        <f>'Realizace návratového grantu'!BS228</f>
        <v>0</v>
      </c>
    </row>
    <row r="14" spans="1:19" s="330" customFormat="1" ht="29" customHeight="1" thickBot="1" x14ac:dyDescent="0.4">
      <c r="A14" s="458" t="s">
        <v>145</v>
      </c>
      <c r="B14" s="459"/>
      <c r="C14" s="187">
        <f>'Realizace návratového grantu'!$J$5</f>
        <v>0</v>
      </c>
      <c r="D14" s="41">
        <f t="shared" si="0"/>
        <v>0</v>
      </c>
      <c r="E14" s="188">
        <f>C14-D14</f>
        <v>0</v>
      </c>
      <c r="F14" s="183">
        <f>SUM(F8:F13)</f>
        <v>0</v>
      </c>
      <c r="G14" s="183">
        <f t="shared" ref="G14:Q14" si="2">SUM(G8:G13)</f>
        <v>0</v>
      </c>
      <c r="H14" s="183">
        <f t="shared" si="2"/>
        <v>0</v>
      </c>
      <c r="I14" s="183">
        <f t="shared" si="2"/>
        <v>0</v>
      </c>
      <c r="J14" s="183">
        <f t="shared" si="2"/>
        <v>0</v>
      </c>
      <c r="K14" s="183">
        <f t="shared" si="2"/>
        <v>0</v>
      </c>
      <c r="L14" s="183">
        <f t="shared" si="2"/>
        <v>0</v>
      </c>
      <c r="M14" s="183">
        <f t="shared" si="2"/>
        <v>0</v>
      </c>
      <c r="N14" s="183">
        <f t="shared" si="2"/>
        <v>0</v>
      </c>
      <c r="O14" s="183">
        <f t="shared" si="2"/>
        <v>0</v>
      </c>
      <c r="P14" s="183">
        <f t="shared" si="2"/>
        <v>0</v>
      </c>
      <c r="Q14" s="183">
        <f t="shared" si="2"/>
        <v>0</v>
      </c>
      <c r="S14" s="9"/>
    </row>
    <row r="15" spans="1:19" s="330" customFormat="1" ht="29" customHeight="1" x14ac:dyDescent="0.35">
      <c r="A15" s="464" t="s">
        <v>358</v>
      </c>
      <c r="B15" s="464"/>
      <c r="C15" s="196">
        <f>IFERROR((('Realizace návratového grantu'!$I$18*'Realizace návratového grantu'!$G$18)+'Realizace návratového grantu'!$J$36),0)</f>
        <v>0</v>
      </c>
      <c r="D15" s="196">
        <f t="shared" si="0"/>
        <v>0</v>
      </c>
      <c r="E15" s="196">
        <f>C15-D15</f>
        <v>0</v>
      </c>
      <c r="F15" s="196">
        <f>'Realizace návratového grantu'!BH$28+'Realizace návratového grantu'!BH$39</f>
        <v>0</v>
      </c>
      <c r="G15" s="196">
        <f>'Realizace návratového grantu'!BI$28+'Realizace návratového grantu'!BI$39</f>
        <v>0</v>
      </c>
      <c r="H15" s="196">
        <f>'Realizace návratového grantu'!BJ$28+'Realizace návratového grantu'!BJ$39</f>
        <v>0</v>
      </c>
      <c r="I15" s="196">
        <f>'Realizace návratového grantu'!BK$28+'Realizace návratového grantu'!BK$39</f>
        <v>0</v>
      </c>
      <c r="J15" s="196">
        <f>'Realizace návratového grantu'!BL$28+'Realizace návratového grantu'!BL$39</f>
        <v>0</v>
      </c>
      <c r="K15" s="196">
        <f>'Realizace návratového grantu'!BM$28+'Realizace návratového grantu'!BM$39</f>
        <v>0</v>
      </c>
      <c r="L15" s="196">
        <f>'Realizace návratového grantu'!BN$28+'Realizace návratového grantu'!BN$39</f>
        <v>0</v>
      </c>
      <c r="M15" s="196">
        <f>'Realizace návratového grantu'!BO$28+'Realizace návratového grantu'!BO$39</f>
        <v>0</v>
      </c>
      <c r="N15" s="196">
        <f>'Realizace návratového grantu'!BP$28+'Realizace návratového grantu'!BP$39</f>
        <v>0</v>
      </c>
      <c r="O15" s="196">
        <f>'Realizace návratového grantu'!BQ$28+'Realizace návratového grantu'!BQ$39</f>
        <v>0</v>
      </c>
      <c r="P15" s="196">
        <f>'Realizace návratového grantu'!BR$28+'Realizace návratového grantu'!BR$39</f>
        <v>0</v>
      </c>
      <c r="Q15" s="196">
        <f>'Realizace návratového grantu'!BS$28+'Realizace návratového grantu'!BS$39</f>
        <v>0</v>
      </c>
      <c r="S15" s="9"/>
    </row>
    <row r="17" spans="1:10" ht="15" thickBot="1" x14ac:dyDescent="0.4"/>
    <row r="18" spans="1:10" ht="37" x14ac:dyDescent="0.35">
      <c r="A18" s="456" t="s">
        <v>82</v>
      </c>
      <c r="B18" s="457"/>
      <c r="C18" s="49" t="s">
        <v>79</v>
      </c>
      <c r="D18" s="47" t="s">
        <v>105</v>
      </c>
      <c r="E18" s="48" t="s">
        <v>83</v>
      </c>
      <c r="F18" s="331"/>
      <c r="J18" s="332"/>
    </row>
    <row r="19" spans="1:10" ht="20" customHeight="1" x14ac:dyDescent="0.35">
      <c r="A19" s="437">
        <v>204041</v>
      </c>
      <c r="B19" s="438"/>
      <c r="C19" s="234">
        <f>'Realizace návratového grantu'!M3</f>
        <v>0</v>
      </c>
      <c r="D19" s="238">
        <f>'Realizace návratového grantu'!BE15</f>
        <v>0</v>
      </c>
      <c r="E19" s="236">
        <f>C19-D19</f>
        <v>0</v>
      </c>
      <c r="F19" s="331"/>
      <c r="J19" s="332"/>
    </row>
    <row r="20" spans="1:10" ht="20" customHeight="1" x14ac:dyDescent="0.35">
      <c r="A20" s="437">
        <v>244021</v>
      </c>
      <c r="B20" s="438"/>
      <c r="C20" s="234">
        <f>'Realizace návratového grantu'!M5</f>
        <v>0</v>
      </c>
      <c r="D20" s="238">
        <f>'Realizace návratového grantu'!BF15+'Realizace návratového grantu'!BE111+'Realizace návratového grantu'!BE228</f>
        <v>0</v>
      </c>
      <c r="E20" s="236">
        <f>C20-D20</f>
        <v>0</v>
      </c>
      <c r="F20" s="331"/>
      <c r="J20" s="332"/>
    </row>
    <row r="21" spans="1:10" s="334" customFormat="1" ht="20" customHeight="1" thickBot="1" x14ac:dyDescent="0.4">
      <c r="A21" s="447">
        <v>204032</v>
      </c>
      <c r="B21" s="448"/>
      <c r="C21" s="235">
        <f>'Realizace návratového grantu'!M7</f>
        <v>0</v>
      </c>
      <c r="D21" s="239">
        <f>'Realizace návratového grantu'!BE60</f>
        <v>0</v>
      </c>
      <c r="E21" s="237">
        <f>C21-D21</f>
        <v>0</v>
      </c>
      <c r="F21" s="333"/>
    </row>
    <row r="22" spans="1:10" ht="15" thickBot="1" x14ac:dyDescent="0.4"/>
    <row r="23" spans="1:10" ht="15" thickBot="1" x14ac:dyDescent="0.4">
      <c r="A23" s="439" t="s">
        <v>409</v>
      </c>
      <c r="B23" s="440"/>
      <c r="C23" s="335" t="s">
        <v>410</v>
      </c>
      <c r="D23" s="336" t="s">
        <v>411</v>
      </c>
    </row>
    <row r="24" spans="1:10" x14ac:dyDescent="0.35">
      <c r="B24" s="126" t="s">
        <v>147</v>
      </c>
      <c r="C24" s="122">
        <f>SUMIFS('Realizace návratového grantu'!$L$18,'Realizace návratového grantu'!$Q$17,$B24)</f>
        <v>0</v>
      </c>
      <c r="D24" s="175">
        <f>SUMIFS('Realizace návratového grantu'!$BE$15,'Realizace návratového grantu'!$Q$17,$B24)</f>
        <v>0</v>
      </c>
      <c r="E24" s="332"/>
    </row>
    <row r="25" spans="1:10" x14ac:dyDescent="0.35">
      <c r="B25" s="125" t="s">
        <v>148</v>
      </c>
      <c r="C25" s="122">
        <f>SUMIFS('Realizace návratového grantu'!$L$18,'Realizace návratového grantu'!$Q$17,$B25)</f>
        <v>0</v>
      </c>
      <c r="D25" s="175">
        <f>SUMIFS('Realizace návratového grantu'!$BE$15,'Realizace návratového grantu'!$Q$17,$B25)</f>
        <v>0</v>
      </c>
      <c r="E25" s="332"/>
    </row>
    <row r="26" spans="1:10" x14ac:dyDescent="0.35">
      <c r="B26" s="127" t="s">
        <v>149</v>
      </c>
      <c r="C26" s="122">
        <f>SUMIFS('Realizace návratového grantu'!$L$18,'Realizace návratového grantu'!$Q$17,$B26)</f>
        <v>0</v>
      </c>
      <c r="D26" s="175">
        <f>SUMIFS('Realizace návratového grantu'!$BE$15,'Realizace návratového grantu'!$Q$17,$B26)</f>
        <v>0</v>
      </c>
      <c r="E26" s="332"/>
    </row>
    <row r="27" spans="1:10" ht="15" thickBot="1" x14ac:dyDescent="0.4">
      <c r="B27" s="332"/>
      <c r="C27" s="332"/>
      <c r="D27" s="332"/>
      <c r="E27" s="332"/>
    </row>
    <row r="28" spans="1:10" ht="32" customHeight="1" thickBot="1" x14ac:dyDescent="0.4">
      <c r="A28" s="451" t="s">
        <v>412</v>
      </c>
      <c r="B28" s="452"/>
      <c r="C28" s="337" t="s">
        <v>410</v>
      </c>
      <c r="D28" s="336" t="s">
        <v>411</v>
      </c>
      <c r="E28" s="332"/>
    </row>
    <row r="29" spans="1:10" x14ac:dyDescent="0.35">
      <c r="B29" s="338" t="s">
        <v>362</v>
      </c>
      <c r="C29" s="122">
        <f>SUMIFS('Realizace návratového grantu'!$L$18,'Realizace návratového grantu'!$F$18,$B29)</f>
        <v>0</v>
      </c>
      <c r="D29" s="175">
        <f>SUMIFS('Realizace návratového grantu'!$BE$15,'Realizace návratového grantu'!$F$18,$B29)</f>
        <v>0</v>
      </c>
      <c r="E29" s="332"/>
    </row>
    <row r="30" spans="1:10" x14ac:dyDescent="0.35">
      <c r="B30" s="338" t="s">
        <v>364</v>
      </c>
      <c r="C30" s="122">
        <f>SUMIFS('Realizace návratového grantu'!$L$18,'Realizace návratového grantu'!$F$18,$B30)</f>
        <v>0</v>
      </c>
      <c r="D30" s="175">
        <f>SUMIFS('Realizace návratového grantu'!$BE$15,'Realizace návratového grantu'!$F$18,$B30)</f>
        <v>0</v>
      </c>
      <c r="E30" s="332"/>
    </row>
    <row r="31" spans="1:10" x14ac:dyDescent="0.35">
      <c r="B31" s="339" t="s">
        <v>366</v>
      </c>
      <c r="C31" s="122">
        <f>SUMIFS('Realizace návratového grantu'!$L$18,'Realizace návratového grantu'!$F$18,$B31)</f>
        <v>0</v>
      </c>
      <c r="D31" s="175">
        <f>SUMIFS('Realizace návratového grantu'!$BE$15,'Realizace návratového grantu'!$F$18,$B31)</f>
        <v>0</v>
      </c>
      <c r="E31" s="332"/>
    </row>
    <row r="32" spans="1:10" x14ac:dyDescent="0.35">
      <c r="B32" s="338" t="s">
        <v>368</v>
      </c>
      <c r="C32" s="122">
        <f>SUMIFS('Realizace návratového grantu'!$L$18,'Realizace návratového grantu'!$F$18,$B32)</f>
        <v>0</v>
      </c>
      <c r="D32" s="175">
        <f>SUMIFS('Realizace návratového grantu'!$BE$15,'Realizace návratového grantu'!$F$18,$B32)</f>
        <v>0</v>
      </c>
      <c r="E32" s="332"/>
    </row>
    <row r="33" spans="1:5" x14ac:dyDescent="0.35">
      <c r="B33" s="338" t="s">
        <v>370</v>
      </c>
      <c r="C33" s="122">
        <f>SUMIFS('Realizace návratového grantu'!$L$18,'Realizace návratového grantu'!$F$18,$B33)</f>
        <v>0</v>
      </c>
      <c r="D33" s="175">
        <f>SUMIFS('Realizace návratového grantu'!$BE$15,'Realizace návratového grantu'!$F$18,$B33)</f>
        <v>0</v>
      </c>
      <c r="E33" s="332"/>
    </row>
    <row r="34" spans="1:5" x14ac:dyDescent="0.35">
      <c r="B34" s="338" t="s">
        <v>372</v>
      </c>
      <c r="C34" s="122">
        <f>SUMIFS('Realizace návratového grantu'!$L$18,'Realizace návratového grantu'!$F$18,$B34)</f>
        <v>0</v>
      </c>
      <c r="D34" s="175">
        <f>SUMIFS('Realizace návratového grantu'!$BE$15,'Realizace návratového grantu'!$F$18,$B34)</f>
        <v>0</v>
      </c>
      <c r="E34" s="332"/>
    </row>
    <row r="35" spans="1:5" x14ac:dyDescent="0.35">
      <c r="B35" s="338" t="s">
        <v>374</v>
      </c>
      <c r="C35" s="122">
        <f>SUMIFS('Realizace návratového grantu'!$L$18,'Realizace návratového grantu'!$F$18,$B35)</f>
        <v>0</v>
      </c>
      <c r="D35" s="175">
        <f>SUMIFS('Realizace návratového grantu'!$BE$15,'Realizace návratového grantu'!$F$18,$B35)</f>
        <v>0</v>
      </c>
      <c r="E35" s="332"/>
    </row>
    <row r="36" spans="1:5" x14ac:dyDescent="0.35">
      <c r="B36" s="340" t="s">
        <v>376</v>
      </c>
      <c r="C36" s="122">
        <f>SUMIFS('Realizace návratového grantu'!$L$18,'Realizace návratového grantu'!$F$18,$B36)</f>
        <v>0</v>
      </c>
      <c r="D36" s="175">
        <f>SUMIFS('Realizace návratového grantu'!$BE$15,'Realizace návratového grantu'!$F$18,$B36)</f>
        <v>0</v>
      </c>
      <c r="E36" s="332"/>
    </row>
    <row r="37" spans="1:5" ht="15" thickBot="1" x14ac:dyDescent="0.4"/>
    <row r="38" spans="1:5" ht="88" customHeight="1" thickBot="1" x14ac:dyDescent="0.4">
      <c r="A38" s="449" t="s">
        <v>84</v>
      </c>
      <c r="B38" s="450"/>
      <c r="C38" s="123" t="s">
        <v>407</v>
      </c>
      <c r="D38" s="158" t="s">
        <v>408</v>
      </c>
    </row>
    <row r="39" spans="1:5" ht="23.5" customHeight="1" thickBot="1" x14ac:dyDescent="0.4">
      <c r="A39" s="439" t="s">
        <v>461</v>
      </c>
      <c r="B39" s="440"/>
      <c r="C39" s="341"/>
      <c r="D39" s="325"/>
    </row>
    <row r="40" spans="1:5" x14ac:dyDescent="0.35">
      <c r="B40" s="172" t="s">
        <v>167</v>
      </c>
      <c r="C40" s="174">
        <f>SUMIFS('Realizace návratového grantu'!$L:$L,'Realizace návratového grantu'!$E:$E,$B40)</f>
        <v>0</v>
      </c>
      <c r="D40" s="175">
        <f>SUMIFS('Realizace návratového grantu'!$BE:$BE,'Realizace návratového grantu'!$E:$E,$B40)</f>
        <v>0</v>
      </c>
      <c r="E40" s="331"/>
    </row>
    <row r="41" spans="1:5" x14ac:dyDescent="0.35">
      <c r="B41" s="173" t="s">
        <v>168</v>
      </c>
      <c r="C41" s="174">
        <f>SUMIFS('Realizace návratového grantu'!$L:$L,'Realizace návratového grantu'!$E:$E,$B41)</f>
        <v>0</v>
      </c>
      <c r="D41" s="175">
        <f>SUMIFS('Realizace návratového grantu'!$BE:$BE,'Realizace návratového grantu'!$E:$E,$B41)</f>
        <v>0</v>
      </c>
    </row>
    <row r="42" spans="1:5" x14ac:dyDescent="0.35">
      <c r="B42" s="173" t="s">
        <v>38</v>
      </c>
      <c r="C42" s="174">
        <f>SUMIFS('Realizace návratového grantu'!$L:$L,'Realizace návratového grantu'!$E:$E,$B42)</f>
        <v>0</v>
      </c>
      <c r="D42" s="175">
        <f>SUMIFS('Realizace návratového grantu'!$BE:$BE,'Realizace návratového grantu'!$E:$E,$B42)</f>
        <v>0</v>
      </c>
    </row>
    <row r="43" spans="1:5" x14ac:dyDescent="0.35">
      <c r="B43" s="173" t="s">
        <v>169</v>
      </c>
      <c r="C43" s="174">
        <f>SUMIFS('Realizace návratového grantu'!$L:$L,'Realizace návratového grantu'!$E:$E,$B43)</f>
        <v>0</v>
      </c>
      <c r="D43" s="175">
        <f>SUMIFS('Realizace návratového grantu'!$BE:$BE,'Realizace návratového grantu'!$E:$E,$B43)</f>
        <v>0</v>
      </c>
    </row>
    <row r="44" spans="1:5" x14ac:dyDescent="0.35">
      <c r="B44" s="173" t="s">
        <v>170</v>
      </c>
      <c r="C44" s="174">
        <f>SUMIFS('Realizace návratového grantu'!$L:$L,'Realizace návratového grantu'!$E:$E,$B44)</f>
        <v>0</v>
      </c>
      <c r="D44" s="175">
        <f>SUMIFS('Realizace návratového grantu'!$BE:$BE,'Realizace návratového grantu'!$E:$E,$B44)</f>
        <v>0</v>
      </c>
    </row>
    <row r="45" spans="1:5" x14ac:dyDescent="0.35">
      <c r="B45" s="173" t="s">
        <v>171</v>
      </c>
      <c r="C45" s="174">
        <f>SUMIFS('Realizace návratového grantu'!$L:$L,'Realizace návratového grantu'!$E:$E,$B45)</f>
        <v>0</v>
      </c>
      <c r="D45" s="175">
        <f>SUMIFS('Realizace návratového grantu'!$BE:$BE,'Realizace návratového grantu'!$E:$E,$B45)</f>
        <v>0</v>
      </c>
    </row>
    <row r="46" spans="1:5" x14ac:dyDescent="0.35">
      <c r="B46" s="173" t="s">
        <v>172</v>
      </c>
      <c r="C46" s="174">
        <f>SUMIFS('Realizace návratového grantu'!$L:$L,'Realizace návratového grantu'!$E:$E,$B46)</f>
        <v>0</v>
      </c>
      <c r="D46" s="175">
        <f>SUMIFS('Realizace návratového grantu'!$BE:$BE,'Realizace návratového grantu'!$E:$E,$B46)</f>
        <v>0</v>
      </c>
    </row>
    <row r="47" spans="1:5" x14ac:dyDescent="0.35">
      <c r="B47" s="173" t="s">
        <v>173</v>
      </c>
      <c r="C47" s="174">
        <f>SUMIFS('Realizace návratového grantu'!$L:$L,'Realizace návratového grantu'!$E:$E,$B47)</f>
        <v>0</v>
      </c>
      <c r="D47" s="175">
        <f>SUMIFS('Realizace návratového grantu'!$BE:$BE,'Realizace návratového grantu'!$E:$E,$B47)</f>
        <v>0</v>
      </c>
    </row>
    <row r="48" spans="1:5" x14ac:dyDescent="0.35">
      <c r="B48" s="173" t="s">
        <v>39</v>
      </c>
      <c r="C48" s="174">
        <f>SUMIFS('Realizace návratového grantu'!$L:$L,'Realizace návratového grantu'!$E:$E,$B48)</f>
        <v>0</v>
      </c>
      <c r="D48" s="175">
        <f>SUMIFS('Realizace návratového grantu'!$BE:$BE,'Realizace návratového grantu'!$E:$E,$B48)</f>
        <v>0</v>
      </c>
    </row>
    <row r="49" spans="2:4" x14ac:dyDescent="0.35">
      <c r="B49" s="173" t="s">
        <v>174</v>
      </c>
      <c r="C49" s="174">
        <f>SUMIFS('Realizace návratového grantu'!$L:$L,'Realizace návratového grantu'!$E:$E,$B49)</f>
        <v>0</v>
      </c>
      <c r="D49" s="175">
        <f>SUMIFS('Realizace návratového grantu'!$BE:$BE,'Realizace návratového grantu'!$E:$E,$B49)</f>
        <v>0</v>
      </c>
    </row>
    <row r="50" spans="2:4" x14ac:dyDescent="0.35">
      <c r="B50" s="173" t="s">
        <v>40</v>
      </c>
      <c r="C50" s="174">
        <f>SUMIFS('Realizace návratového grantu'!$L:$L,'Realizace návratového grantu'!$E:$E,$B50)</f>
        <v>0</v>
      </c>
      <c r="D50" s="175">
        <f>SUMIFS('Realizace návratového grantu'!$BE:$BE,'Realizace návratového grantu'!$E:$E,$B50)</f>
        <v>0</v>
      </c>
    </row>
    <row r="51" spans="2:4" x14ac:dyDescent="0.35">
      <c r="B51" s="173" t="s">
        <v>175</v>
      </c>
      <c r="C51" s="174">
        <f>SUMIFS('Realizace návratového grantu'!$L:$L,'Realizace návratového grantu'!$E:$E,$B51)</f>
        <v>0</v>
      </c>
      <c r="D51" s="175">
        <f>SUMIFS('Realizace návratového grantu'!$BE:$BE,'Realizace návratového grantu'!$E:$E,$B51)</f>
        <v>0</v>
      </c>
    </row>
    <row r="52" spans="2:4" x14ac:dyDescent="0.35">
      <c r="B52" s="173" t="s">
        <v>41</v>
      </c>
      <c r="C52" s="174">
        <f>SUMIFS('Realizace návratového grantu'!$L:$L,'Realizace návratového grantu'!$E:$E,$B52)</f>
        <v>0</v>
      </c>
      <c r="D52" s="175">
        <f>SUMIFS('Realizace návratového grantu'!$BE:$BE,'Realizace návratového grantu'!$E:$E,$B52)</f>
        <v>0</v>
      </c>
    </row>
    <row r="53" spans="2:4" x14ac:dyDescent="0.35">
      <c r="B53" s="173" t="s">
        <v>176</v>
      </c>
      <c r="C53" s="174">
        <f>SUMIFS('Realizace návratového grantu'!$L:$L,'Realizace návratového grantu'!$E:$E,$B53)</f>
        <v>0</v>
      </c>
      <c r="D53" s="175">
        <f>SUMIFS('Realizace návratového grantu'!$BE:$BE,'Realizace návratového grantu'!$E:$E,$B53)</f>
        <v>0</v>
      </c>
    </row>
    <row r="54" spans="2:4" x14ac:dyDescent="0.35">
      <c r="B54" s="173" t="s">
        <v>177</v>
      </c>
      <c r="C54" s="174">
        <f>SUMIFS('Realizace návratového grantu'!$L:$L,'Realizace návratového grantu'!$E:$E,$B54)</f>
        <v>0</v>
      </c>
      <c r="D54" s="175">
        <f>SUMIFS('Realizace návratového grantu'!$BE:$BE,'Realizace návratového grantu'!$E:$E,$B54)</f>
        <v>0</v>
      </c>
    </row>
    <row r="55" spans="2:4" ht="29" x14ac:dyDescent="0.35">
      <c r="B55" s="173" t="s">
        <v>178</v>
      </c>
      <c r="C55" s="174">
        <f>SUMIFS('Realizace návratového grantu'!$L:$L,'Realizace návratového grantu'!$E:$E,$B55)</f>
        <v>0</v>
      </c>
      <c r="D55" s="175">
        <f>SUMIFS('Realizace návratového grantu'!$BE:$BE,'Realizace návratového grantu'!$E:$E,$B55)</f>
        <v>0</v>
      </c>
    </row>
    <row r="56" spans="2:4" x14ac:dyDescent="0.35">
      <c r="B56" s="173" t="s">
        <v>42</v>
      </c>
      <c r="C56" s="174">
        <f>SUMIFS('Realizace návratového grantu'!$L:$L,'Realizace návratového grantu'!$E:$E,$B56)</f>
        <v>0</v>
      </c>
      <c r="D56" s="175">
        <f>SUMIFS('Realizace návratového grantu'!$BE:$BE,'Realizace návratového grantu'!$E:$E,$B56)</f>
        <v>0</v>
      </c>
    </row>
    <row r="57" spans="2:4" x14ac:dyDescent="0.35">
      <c r="B57" s="173" t="s">
        <v>179</v>
      </c>
      <c r="C57" s="174">
        <f>SUMIFS('Realizace návratového grantu'!$L:$L,'Realizace návratového grantu'!$E:$E,$B57)</f>
        <v>0</v>
      </c>
      <c r="D57" s="175">
        <f>SUMIFS('Realizace návratového grantu'!$BE:$BE,'Realizace návratového grantu'!$E:$E,$B57)</f>
        <v>0</v>
      </c>
    </row>
    <row r="58" spans="2:4" x14ac:dyDescent="0.35">
      <c r="B58" s="173" t="s">
        <v>180</v>
      </c>
      <c r="C58" s="174">
        <f>SUMIFS('Realizace návratového grantu'!$L:$L,'Realizace návratového grantu'!$E:$E,$B58)</f>
        <v>0</v>
      </c>
      <c r="D58" s="175">
        <f>SUMIFS('Realizace návratového grantu'!$BE:$BE,'Realizace návratového grantu'!$E:$E,$B58)</f>
        <v>0</v>
      </c>
    </row>
    <row r="59" spans="2:4" x14ac:dyDescent="0.35">
      <c r="B59" s="173" t="s">
        <v>43</v>
      </c>
      <c r="C59" s="174">
        <f>SUMIFS('Realizace návratového grantu'!$L:$L,'Realizace návratového grantu'!$E:$E,$B59)</f>
        <v>0</v>
      </c>
      <c r="D59" s="175">
        <f>SUMIFS('Realizace návratového grantu'!$BE:$BE,'Realizace návratového grantu'!$E:$E,$B59)</f>
        <v>0</v>
      </c>
    </row>
    <row r="60" spans="2:4" x14ac:dyDescent="0.35">
      <c r="B60" s="173" t="s">
        <v>44</v>
      </c>
      <c r="C60" s="174">
        <f>SUMIFS('Realizace návratového grantu'!$L:$L,'Realizace návratového grantu'!$E:$E,$B60)</f>
        <v>0</v>
      </c>
      <c r="D60" s="175">
        <f>SUMIFS('Realizace návratového grantu'!$BE:$BE,'Realizace návratového grantu'!$E:$E,$B60)</f>
        <v>0</v>
      </c>
    </row>
    <row r="61" spans="2:4" x14ac:dyDescent="0.35">
      <c r="B61" s="173" t="s">
        <v>181</v>
      </c>
      <c r="C61" s="174">
        <f>SUMIFS('Realizace návratového grantu'!$L:$L,'Realizace návratového grantu'!$E:$E,$B61)</f>
        <v>0</v>
      </c>
      <c r="D61" s="175">
        <f>SUMIFS('Realizace návratového grantu'!$BE:$BE,'Realizace návratového grantu'!$E:$E,$B61)</f>
        <v>0</v>
      </c>
    </row>
    <row r="62" spans="2:4" x14ac:dyDescent="0.35">
      <c r="B62" s="173" t="s">
        <v>182</v>
      </c>
      <c r="C62" s="174">
        <f>SUMIFS('Realizace návratového grantu'!$L:$L,'Realizace návratového grantu'!$E:$E,$B62)</f>
        <v>0</v>
      </c>
      <c r="D62" s="175">
        <f>SUMIFS('Realizace návratového grantu'!$BE:$BE,'Realizace návratového grantu'!$E:$E,$B62)</f>
        <v>0</v>
      </c>
    </row>
    <row r="63" spans="2:4" x14ac:dyDescent="0.35">
      <c r="B63" s="173" t="s">
        <v>183</v>
      </c>
      <c r="C63" s="174">
        <f>SUMIFS('Realizace návratového grantu'!$L:$L,'Realizace návratového grantu'!$E:$E,$B63)</f>
        <v>0</v>
      </c>
      <c r="D63" s="175">
        <f>SUMIFS('Realizace návratového grantu'!$BE:$BE,'Realizace návratového grantu'!$E:$E,$B63)</f>
        <v>0</v>
      </c>
    </row>
    <row r="64" spans="2:4" x14ac:dyDescent="0.35">
      <c r="B64" s="173" t="s">
        <v>184</v>
      </c>
      <c r="C64" s="174">
        <f>SUMIFS('Realizace návratového grantu'!$L:$L,'Realizace návratového grantu'!$E:$E,$B64)</f>
        <v>0</v>
      </c>
      <c r="D64" s="175">
        <f>SUMIFS('Realizace návratového grantu'!$BE:$BE,'Realizace návratového grantu'!$E:$E,$B64)</f>
        <v>0</v>
      </c>
    </row>
    <row r="65" spans="2:4" x14ac:dyDescent="0.35">
      <c r="B65" s="173" t="s">
        <v>185</v>
      </c>
      <c r="C65" s="174">
        <f>SUMIFS('Realizace návratového grantu'!$L:$L,'Realizace návratového grantu'!$E:$E,$B65)</f>
        <v>0</v>
      </c>
      <c r="D65" s="175">
        <f>SUMIFS('Realizace návratového grantu'!$BE:$BE,'Realizace návratového grantu'!$E:$E,$B65)</f>
        <v>0</v>
      </c>
    </row>
    <row r="66" spans="2:4" ht="29" x14ac:dyDescent="0.35">
      <c r="B66" s="173" t="s">
        <v>186</v>
      </c>
      <c r="C66" s="174">
        <f>SUMIFS('Realizace návratového grantu'!$L:$L,'Realizace návratového grantu'!$E:$E,$B66)</f>
        <v>0</v>
      </c>
      <c r="D66" s="175">
        <f>SUMIFS('Realizace návratového grantu'!$BE:$BE,'Realizace návratového grantu'!$E:$E,$B66)</f>
        <v>0</v>
      </c>
    </row>
    <row r="67" spans="2:4" ht="29" x14ac:dyDescent="0.35">
      <c r="B67" s="173" t="s">
        <v>187</v>
      </c>
      <c r="C67" s="174">
        <f>SUMIFS('Realizace návratového grantu'!$L:$L,'Realizace návratového grantu'!$E:$E,$B67)</f>
        <v>0</v>
      </c>
      <c r="D67" s="175">
        <f>SUMIFS('Realizace návratového grantu'!$BE:$BE,'Realizace návratového grantu'!$E:$E,$B67)</f>
        <v>0</v>
      </c>
    </row>
    <row r="68" spans="2:4" x14ac:dyDescent="0.35">
      <c r="B68" s="173" t="s">
        <v>188</v>
      </c>
      <c r="C68" s="174">
        <f>SUMIFS('Realizace návratového grantu'!$L:$L,'Realizace návratového grantu'!$E:$E,$B68)</f>
        <v>0</v>
      </c>
      <c r="D68" s="175">
        <f>SUMIFS('Realizace návratového grantu'!$BE:$BE,'Realizace návratového grantu'!$E:$E,$B68)</f>
        <v>0</v>
      </c>
    </row>
    <row r="69" spans="2:4" x14ac:dyDescent="0.35">
      <c r="B69" s="173" t="s">
        <v>45</v>
      </c>
      <c r="C69" s="174">
        <f>SUMIFS('Realizace návratového grantu'!$L:$L,'Realizace návratového grantu'!$E:$E,$B69)</f>
        <v>0</v>
      </c>
      <c r="D69" s="175">
        <f>SUMIFS('Realizace návratového grantu'!$BE:$BE,'Realizace návratového grantu'!$E:$E,$B69)</f>
        <v>0</v>
      </c>
    </row>
    <row r="70" spans="2:4" x14ac:dyDescent="0.35">
      <c r="B70" s="173" t="s">
        <v>189</v>
      </c>
      <c r="C70" s="174">
        <f>SUMIFS('Realizace návratového grantu'!$L:$L,'Realizace návratového grantu'!$E:$E,$B70)</f>
        <v>0</v>
      </c>
      <c r="D70" s="175">
        <f>SUMIFS('Realizace návratového grantu'!$BE:$BE,'Realizace návratového grantu'!$E:$E,$B70)</f>
        <v>0</v>
      </c>
    </row>
    <row r="71" spans="2:4" x14ac:dyDescent="0.35">
      <c r="B71" s="173" t="s">
        <v>46</v>
      </c>
      <c r="C71" s="174">
        <f>SUMIFS('Realizace návratového grantu'!$L:$L,'Realizace návratového grantu'!$E:$E,$B71)</f>
        <v>0</v>
      </c>
      <c r="D71" s="175">
        <f>SUMIFS('Realizace návratového grantu'!$BE:$BE,'Realizace návratového grantu'!$E:$E,$B71)</f>
        <v>0</v>
      </c>
    </row>
    <row r="72" spans="2:4" x14ac:dyDescent="0.35">
      <c r="B72" s="173" t="s">
        <v>190</v>
      </c>
      <c r="C72" s="174">
        <f>SUMIFS('Realizace návratového grantu'!$L:$L,'Realizace návratového grantu'!$E:$E,$B72)</f>
        <v>0</v>
      </c>
      <c r="D72" s="175">
        <f>SUMIFS('Realizace návratového grantu'!$BE:$BE,'Realizace návratového grantu'!$E:$E,$B72)</f>
        <v>0</v>
      </c>
    </row>
    <row r="73" spans="2:4" x14ac:dyDescent="0.35">
      <c r="B73" s="173" t="s">
        <v>191</v>
      </c>
      <c r="C73" s="174">
        <f>SUMIFS('Realizace návratového grantu'!$L:$L,'Realizace návratového grantu'!$E:$E,$B73)</f>
        <v>0</v>
      </c>
      <c r="D73" s="175">
        <f>SUMIFS('Realizace návratového grantu'!$BE:$BE,'Realizace návratového grantu'!$E:$E,$B73)</f>
        <v>0</v>
      </c>
    </row>
    <row r="74" spans="2:4" x14ac:dyDescent="0.35">
      <c r="B74" s="173" t="s">
        <v>192</v>
      </c>
      <c r="C74" s="174">
        <f>SUMIFS('Realizace návratového grantu'!$L:$L,'Realizace návratového grantu'!$E:$E,$B74)</f>
        <v>0</v>
      </c>
      <c r="D74" s="175">
        <f>SUMIFS('Realizace návratového grantu'!$BE:$BE,'Realizace návratového grantu'!$E:$E,$B74)</f>
        <v>0</v>
      </c>
    </row>
    <row r="75" spans="2:4" x14ac:dyDescent="0.35">
      <c r="B75" s="173" t="s">
        <v>193</v>
      </c>
      <c r="C75" s="174">
        <f>SUMIFS('Realizace návratového grantu'!$L:$L,'Realizace návratového grantu'!$E:$E,$B75)</f>
        <v>0</v>
      </c>
      <c r="D75" s="175">
        <f>SUMIFS('Realizace návratového grantu'!$BE:$BE,'Realizace návratového grantu'!$E:$E,$B75)</f>
        <v>0</v>
      </c>
    </row>
    <row r="76" spans="2:4" x14ac:dyDescent="0.35">
      <c r="B76" s="173" t="s">
        <v>194</v>
      </c>
      <c r="C76" s="174">
        <f>SUMIFS('Realizace návratového grantu'!$L:$L,'Realizace návratového grantu'!$E:$E,$B76)</f>
        <v>0</v>
      </c>
      <c r="D76" s="175">
        <f>SUMIFS('Realizace návratového grantu'!$BE:$BE,'Realizace návratového grantu'!$E:$E,$B76)</f>
        <v>0</v>
      </c>
    </row>
    <row r="77" spans="2:4" x14ac:dyDescent="0.35">
      <c r="B77" s="173" t="s">
        <v>195</v>
      </c>
      <c r="C77" s="174">
        <f>SUMIFS('Realizace návratového grantu'!$L:$L,'Realizace návratového grantu'!$E:$E,$B77)</f>
        <v>0</v>
      </c>
      <c r="D77" s="175">
        <f>SUMIFS('Realizace návratového grantu'!$BE:$BE,'Realizace návratového grantu'!$E:$E,$B77)</f>
        <v>0</v>
      </c>
    </row>
    <row r="78" spans="2:4" x14ac:dyDescent="0.35">
      <c r="B78" s="173" t="s">
        <v>196</v>
      </c>
      <c r="C78" s="174">
        <f>SUMIFS('Realizace návratového grantu'!$L:$L,'Realizace návratového grantu'!$E:$E,$B78)</f>
        <v>0</v>
      </c>
      <c r="D78" s="175">
        <f>SUMIFS('Realizace návratového grantu'!$BE:$BE,'Realizace návratového grantu'!$E:$E,$B78)</f>
        <v>0</v>
      </c>
    </row>
    <row r="79" spans="2:4" x14ac:dyDescent="0.35">
      <c r="B79" s="173" t="s">
        <v>47</v>
      </c>
      <c r="C79" s="174">
        <f>SUMIFS('Realizace návratového grantu'!$L:$L,'Realizace návratového grantu'!$E:$E,$B79)</f>
        <v>0</v>
      </c>
      <c r="D79" s="175">
        <f>SUMIFS('Realizace návratového grantu'!$BE:$BE,'Realizace návratového grantu'!$E:$E,$B79)</f>
        <v>0</v>
      </c>
    </row>
    <row r="80" spans="2:4" x14ac:dyDescent="0.35">
      <c r="B80" s="173" t="s">
        <v>197</v>
      </c>
      <c r="C80" s="174">
        <f>SUMIFS('Realizace návratového grantu'!$L:$L,'Realizace návratového grantu'!$E:$E,$B80)</f>
        <v>0</v>
      </c>
      <c r="D80" s="175">
        <f>SUMIFS('Realizace návratového grantu'!$BE:$BE,'Realizace návratového grantu'!$E:$E,$B80)</f>
        <v>0</v>
      </c>
    </row>
    <row r="81" spans="2:4" x14ac:dyDescent="0.35">
      <c r="B81" s="173" t="s">
        <v>48</v>
      </c>
      <c r="C81" s="174">
        <f>SUMIFS('Realizace návratového grantu'!$L:$L,'Realizace návratového grantu'!$E:$E,$B81)</f>
        <v>0</v>
      </c>
      <c r="D81" s="175">
        <f>SUMIFS('Realizace návratového grantu'!$BE:$BE,'Realizace návratového grantu'!$E:$E,$B81)</f>
        <v>0</v>
      </c>
    </row>
    <row r="82" spans="2:4" x14ac:dyDescent="0.35">
      <c r="B82" s="173" t="s">
        <v>198</v>
      </c>
      <c r="C82" s="174">
        <f>SUMIFS('Realizace návratového grantu'!$L:$L,'Realizace návratového grantu'!$E:$E,$B82)</f>
        <v>0</v>
      </c>
      <c r="D82" s="175">
        <f>SUMIFS('Realizace návratového grantu'!$BE:$BE,'Realizace návratového grantu'!$E:$E,$B82)</f>
        <v>0</v>
      </c>
    </row>
    <row r="83" spans="2:4" x14ac:dyDescent="0.35">
      <c r="B83" s="173" t="s">
        <v>49</v>
      </c>
      <c r="C83" s="174">
        <f>SUMIFS('Realizace návratového grantu'!$L:$L,'Realizace návratového grantu'!$E:$E,$B83)</f>
        <v>0</v>
      </c>
      <c r="D83" s="175">
        <f>SUMIFS('Realizace návratového grantu'!$BE:$BE,'Realizace návratového grantu'!$E:$E,$B83)</f>
        <v>0</v>
      </c>
    </row>
    <row r="84" spans="2:4" x14ac:dyDescent="0.35">
      <c r="B84" s="173" t="s">
        <v>50</v>
      </c>
      <c r="C84" s="174">
        <f>SUMIFS('Realizace návratového grantu'!$L:$L,'Realizace návratového grantu'!$E:$E,$B84)</f>
        <v>0</v>
      </c>
      <c r="D84" s="175">
        <f>SUMIFS('Realizace návratového grantu'!$BE:$BE,'Realizace návratového grantu'!$E:$E,$B84)</f>
        <v>0</v>
      </c>
    </row>
    <row r="85" spans="2:4" x14ac:dyDescent="0.35">
      <c r="B85" s="173" t="s">
        <v>51</v>
      </c>
      <c r="C85" s="174">
        <f>SUMIFS('Realizace návratového grantu'!$L:$L,'Realizace návratového grantu'!$E:$E,$B85)</f>
        <v>0</v>
      </c>
      <c r="D85" s="175">
        <f>SUMIFS('Realizace návratového grantu'!$BE:$BE,'Realizace návratového grantu'!$E:$E,$B85)</f>
        <v>0</v>
      </c>
    </row>
    <row r="86" spans="2:4" x14ac:dyDescent="0.35">
      <c r="B86" s="173" t="s">
        <v>52</v>
      </c>
      <c r="C86" s="174">
        <f>SUMIFS('Realizace návratového grantu'!$L:$L,'Realizace návratového grantu'!$E:$E,$B86)</f>
        <v>0</v>
      </c>
      <c r="D86" s="175">
        <f>SUMIFS('Realizace návratového grantu'!$BE:$BE,'Realizace návratového grantu'!$E:$E,$B86)</f>
        <v>0</v>
      </c>
    </row>
    <row r="87" spans="2:4" x14ac:dyDescent="0.35">
      <c r="B87" s="173" t="s">
        <v>53</v>
      </c>
      <c r="C87" s="174">
        <f>SUMIFS('Realizace návratového grantu'!$L:$L,'Realizace návratového grantu'!$E:$E,$B87)</f>
        <v>0</v>
      </c>
      <c r="D87" s="175">
        <f>SUMIFS('Realizace návratového grantu'!$BE:$BE,'Realizace návratového grantu'!$E:$E,$B87)</f>
        <v>0</v>
      </c>
    </row>
    <row r="88" spans="2:4" x14ac:dyDescent="0.35">
      <c r="B88" s="173" t="s">
        <v>54</v>
      </c>
      <c r="C88" s="174">
        <f>SUMIFS('Realizace návratového grantu'!$L:$L,'Realizace návratového grantu'!$E:$E,$B88)</f>
        <v>0</v>
      </c>
      <c r="D88" s="175">
        <f>SUMIFS('Realizace návratového grantu'!$BE:$BE,'Realizace návratového grantu'!$E:$E,$B88)</f>
        <v>0</v>
      </c>
    </row>
    <row r="89" spans="2:4" x14ac:dyDescent="0.35">
      <c r="B89" s="173" t="s">
        <v>199</v>
      </c>
      <c r="C89" s="174">
        <f>SUMIFS('Realizace návratového grantu'!$L:$L,'Realizace návratového grantu'!$E:$E,$B89)</f>
        <v>0</v>
      </c>
      <c r="D89" s="175">
        <f>SUMIFS('Realizace návratového grantu'!$BE:$BE,'Realizace návratového grantu'!$E:$E,$B89)</f>
        <v>0</v>
      </c>
    </row>
    <row r="90" spans="2:4" x14ac:dyDescent="0.35">
      <c r="B90" s="173" t="s">
        <v>55</v>
      </c>
      <c r="C90" s="174">
        <f>SUMIFS('Realizace návratového grantu'!$L:$L,'Realizace návratového grantu'!$E:$E,$B90)</f>
        <v>0</v>
      </c>
      <c r="D90" s="175">
        <f>SUMIFS('Realizace návratového grantu'!$BE:$BE,'Realizace návratového grantu'!$E:$E,$B90)</f>
        <v>0</v>
      </c>
    </row>
    <row r="91" spans="2:4" x14ac:dyDescent="0.35">
      <c r="B91" s="173" t="s">
        <v>200</v>
      </c>
      <c r="C91" s="174">
        <f>SUMIFS('Realizace návratového grantu'!$L:$L,'Realizace návratového grantu'!$E:$E,$B91)</f>
        <v>0</v>
      </c>
      <c r="D91" s="175">
        <f>SUMIFS('Realizace návratového grantu'!$BE:$BE,'Realizace návratového grantu'!$E:$E,$B91)</f>
        <v>0</v>
      </c>
    </row>
    <row r="92" spans="2:4" x14ac:dyDescent="0.35">
      <c r="B92" s="173" t="s">
        <v>201</v>
      </c>
      <c r="C92" s="174">
        <f>SUMIFS('Realizace návratového grantu'!$L:$L,'Realizace návratového grantu'!$E:$E,$B92)</f>
        <v>0</v>
      </c>
      <c r="D92" s="175">
        <f>SUMIFS('Realizace návratového grantu'!$BE:$BE,'Realizace návratového grantu'!$E:$E,$B92)</f>
        <v>0</v>
      </c>
    </row>
    <row r="93" spans="2:4" x14ac:dyDescent="0.35">
      <c r="B93" s="173" t="s">
        <v>202</v>
      </c>
      <c r="C93" s="174">
        <f>SUMIFS('Realizace návratového grantu'!$L:$L,'Realizace návratového grantu'!$E:$E,$B93)</f>
        <v>0</v>
      </c>
      <c r="D93" s="175">
        <f>SUMIFS('Realizace návratového grantu'!$BE:$BE,'Realizace návratového grantu'!$E:$E,$B93)</f>
        <v>0</v>
      </c>
    </row>
    <row r="94" spans="2:4" x14ac:dyDescent="0.35">
      <c r="B94" s="173" t="s">
        <v>203</v>
      </c>
      <c r="C94" s="174">
        <f>SUMIFS('Realizace návratového grantu'!$L:$L,'Realizace návratového grantu'!$E:$E,$B94)</f>
        <v>0</v>
      </c>
      <c r="D94" s="175">
        <f>SUMIFS('Realizace návratového grantu'!$BE:$BE,'Realizace návratového grantu'!$E:$E,$B94)</f>
        <v>0</v>
      </c>
    </row>
    <row r="95" spans="2:4" x14ac:dyDescent="0.35">
      <c r="B95" s="173" t="s">
        <v>204</v>
      </c>
      <c r="C95" s="174">
        <f>SUMIFS('Realizace návratového grantu'!$L:$L,'Realizace návratového grantu'!$E:$E,$B95)</f>
        <v>0</v>
      </c>
      <c r="D95" s="175">
        <f>SUMIFS('Realizace návratového grantu'!$BE:$BE,'Realizace návratového grantu'!$E:$E,$B95)</f>
        <v>0</v>
      </c>
    </row>
    <row r="96" spans="2:4" x14ac:dyDescent="0.35">
      <c r="B96" s="173" t="s">
        <v>205</v>
      </c>
      <c r="C96" s="174">
        <f>SUMIFS('Realizace návratového grantu'!$L:$L,'Realizace návratového grantu'!$E:$E,$B96)</f>
        <v>0</v>
      </c>
      <c r="D96" s="175">
        <f>SUMIFS('Realizace návratového grantu'!$BE:$BE,'Realizace návratového grantu'!$E:$E,$B96)</f>
        <v>0</v>
      </c>
    </row>
    <row r="97" spans="2:4" x14ac:dyDescent="0.35">
      <c r="B97" s="173" t="s">
        <v>206</v>
      </c>
      <c r="C97" s="174">
        <f>SUMIFS('Realizace návratového grantu'!$L:$L,'Realizace návratového grantu'!$E:$E,$B97)</f>
        <v>0</v>
      </c>
      <c r="D97" s="175">
        <f>SUMIFS('Realizace návratového grantu'!$BE:$BE,'Realizace návratového grantu'!$E:$E,$B97)</f>
        <v>0</v>
      </c>
    </row>
    <row r="98" spans="2:4" x14ac:dyDescent="0.35">
      <c r="B98" s="173" t="s">
        <v>207</v>
      </c>
      <c r="C98" s="174">
        <f>SUMIFS('Realizace návratového grantu'!$L:$L,'Realizace návratového grantu'!$E:$E,$B98)</f>
        <v>0</v>
      </c>
      <c r="D98" s="175">
        <f>SUMIFS('Realizace návratového grantu'!$BE:$BE,'Realizace návratového grantu'!$E:$E,$B98)</f>
        <v>0</v>
      </c>
    </row>
    <row r="99" spans="2:4" x14ac:dyDescent="0.35">
      <c r="B99" s="173" t="s">
        <v>208</v>
      </c>
      <c r="C99" s="174">
        <f>SUMIFS('Realizace návratového grantu'!$L:$L,'Realizace návratového grantu'!$E:$E,$B99)</f>
        <v>0</v>
      </c>
      <c r="D99" s="175">
        <f>SUMIFS('Realizace návratového grantu'!$BE:$BE,'Realizace návratového grantu'!$E:$E,$B99)</f>
        <v>0</v>
      </c>
    </row>
    <row r="100" spans="2:4" x14ac:dyDescent="0.35">
      <c r="B100" s="173" t="s">
        <v>209</v>
      </c>
      <c r="C100" s="174">
        <f>SUMIFS('Realizace návratového grantu'!$L:$L,'Realizace návratového grantu'!$E:$E,$B100)</f>
        <v>0</v>
      </c>
      <c r="D100" s="175">
        <f>SUMIFS('Realizace návratového grantu'!$BE:$BE,'Realizace návratového grantu'!$E:$E,$B100)</f>
        <v>0</v>
      </c>
    </row>
    <row r="101" spans="2:4" ht="29" x14ac:dyDescent="0.35">
      <c r="B101" s="173" t="s">
        <v>210</v>
      </c>
      <c r="C101" s="174">
        <f>SUMIFS('Realizace návratového grantu'!$L:$L,'Realizace návratového grantu'!$E:$E,$B101)</f>
        <v>0</v>
      </c>
      <c r="D101" s="175">
        <f>SUMIFS('Realizace návratového grantu'!$BE:$BE,'Realizace návratového grantu'!$E:$E,$B101)</f>
        <v>0</v>
      </c>
    </row>
    <row r="102" spans="2:4" x14ac:dyDescent="0.35">
      <c r="B102" s="173" t="s">
        <v>211</v>
      </c>
      <c r="C102" s="174">
        <f>SUMIFS('Realizace návratového grantu'!$L:$L,'Realizace návratového grantu'!$E:$E,$B102)</f>
        <v>0</v>
      </c>
      <c r="D102" s="175">
        <f>SUMIFS('Realizace návratového grantu'!$BE:$BE,'Realizace návratového grantu'!$E:$E,$B102)</f>
        <v>0</v>
      </c>
    </row>
    <row r="103" spans="2:4" x14ac:dyDescent="0.35">
      <c r="B103" s="173" t="s">
        <v>212</v>
      </c>
      <c r="C103" s="174">
        <f>SUMIFS('Realizace návratového grantu'!$L:$L,'Realizace návratového grantu'!$E:$E,$B103)</f>
        <v>0</v>
      </c>
      <c r="D103" s="175">
        <f>SUMIFS('Realizace návratového grantu'!$BE:$BE,'Realizace návratového grantu'!$E:$E,$B103)</f>
        <v>0</v>
      </c>
    </row>
    <row r="104" spans="2:4" x14ac:dyDescent="0.35">
      <c r="B104" s="173" t="s">
        <v>213</v>
      </c>
      <c r="C104" s="174">
        <f>SUMIFS('Realizace návratového grantu'!$L:$L,'Realizace návratového grantu'!$E:$E,$B104)</f>
        <v>0</v>
      </c>
      <c r="D104" s="175">
        <f>SUMIFS('Realizace návratového grantu'!$BE:$BE,'Realizace návratového grantu'!$E:$E,$B104)</f>
        <v>0</v>
      </c>
    </row>
    <row r="105" spans="2:4" x14ac:dyDescent="0.35">
      <c r="B105" s="173" t="s">
        <v>214</v>
      </c>
      <c r="C105" s="174">
        <f>SUMIFS('Realizace návratového grantu'!$L:$L,'Realizace návratového grantu'!$E:$E,$B105)</f>
        <v>0</v>
      </c>
      <c r="D105" s="175">
        <f>SUMIFS('Realizace návratového grantu'!$BE:$BE,'Realizace návratového grantu'!$E:$E,$B105)</f>
        <v>0</v>
      </c>
    </row>
    <row r="106" spans="2:4" x14ac:dyDescent="0.35">
      <c r="B106" s="173" t="s">
        <v>215</v>
      </c>
      <c r="C106" s="174">
        <f>SUMIFS('Realizace návratového grantu'!$L:$L,'Realizace návratového grantu'!$E:$E,$B106)</f>
        <v>0</v>
      </c>
      <c r="D106" s="175">
        <f>SUMIFS('Realizace návratového grantu'!$BE:$BE,'Realizace návratového grantu'!$E:$E,$B106)</f>
        <v>0</v>
      </c>
    </row>
    <row r="107" spans="2:4" x14ac:dyDescent="0.35">
      <c r="B107" s="173" t="s">
        <v>216</v>
      </c>
      <c r="C107" s="174">
        <f>SUMIFS('Realizace návratového grantu'!$L:$L,'Realizace návratového grantu'!$E:$E,$B107)</f>
        <v>0</v>
      </c>
      <c r="D107" s="175">
        <f>SUMIFS('Realizace návratového grantu'!$BE:$BE,'Realizace návratového grantu'!$E:$E,$B107)</f>
        <v>0</v>
      </c>
    </row>
    <row r="108" spans="2:4" x14ac:dyDescent="0.35">
      <c r="B108" s="173" t="s">
        <v>217</v>
      </c>
      <c r="C108" s="174">
        <f>SUMIFS('Realizace návratového grantu'!$L:$L,'Realizace návratového grantu'!$E:$E,$B108)</f>
        <v>0</v>
      </c>
      <c r="D108" s="175">
        <f>SUMIFS('Realizace návratového grantu'!$BE:$BE,'Realizace návratového grantu'!$E:$E,$B108)</f>
        <v>0</v>
      </c>
    </row>
    <row r="109" spans="2:4" x14ac:dyDescent="0.35">
      <c r="B109" s="173" t="s">
        <v>218</v>
      </c>
      <c r="C109" s="174">
        <f>SUMIFS('Realizace návratového grantu'!$L:$L,'Realizace návratového grantu'!$E:$E,$B109)</f>
        <v>0</v>
      </c>
      <c r="D109" s="175">
        <f>SUMIFS('Realizace návratového grantu'!$BE:$BE,'Realizace návratového grantu'!$E:$E,$B109)</f>
        <v>0</v>
      </c>
    </row>
    <row r="110" spans="2:4" x14ac:dyDescent="0.35">
      <c r="B110" s="173" t="s">
        <v>219</v>
      </c>
      <c r="C110" s="174">
        <f>SUMIFS('Realizace návratového grantu'!$L:$L,'Realizace návratového grantu'!$E:$E,$B110)</f>
        <v>0</v>
      </c>
      <c r="D110" s="175">
        <f>SUMIFS('Realizace návratového grantu'!$BE:$BE,'Realizace návratového grantu'!$E:$E,$B110)</f>
        <v>0</v>
      </c>
    </row>
    <row r="111" spans="2:4" x14ac:dyDescent="0.35">
      <c r="B111" s="173" t="s">
        <v>220</v>
      </c>
      <c r="C111" s="174">
        <f>SUMIFS('Realizace návratového grantu'!$L:$L,'Realizace návratového grantu'!$E:$E,$B111)</f>
        <v>0</v>
      </c>
      <c r="D111" s="175">
        <f>SUMIFS('Realizace návratového grantu'!$BE:$BE,'Realizace návratového grantu'!$E:$E,$B111)</f>
        <v>0</v>
      </c>
    </row>
    <row r="112" spans="2:4" x14ac:dyDescent="0.35">
      <c r="B112" s="173" t="s">
        <v>221</v>
      </c>
      <c r="C112" s="174">
        <f>SUMIFS('Realizace návratového grantu'!$L:$L,'Realizace návratového grantu'!$E:$E,$B112)</f>
        <v>0</v>
      </c>
      <c r="D112" s="175">
        <f>SUMIFS('Realizace návratového grantu'!$BE:$BE,'Realizace návratového grantu'!$E:$E,$B112)</f>
        <v>0</v>
      </c>
    </row>
    <row r="113" spans="2:4" ht="29" x14ac:dyDescent="0.35">
      <c r="B113" s="173" t="s">
        <v>222</v>
      </c>
      <c r="C113" s="174">
        <f>SUMIFS('Realizace návratového grantu'!$L:$L,'Realizace návratového grantu'!$E:$E,$B113)</f>
        <v>0</v>
      </c>
      <c r="D113" s="175">
        <f>SUMIFS('Realizace návratového grantu'!$BE:$BE,'Realizace návratového grantu'!$E:$E,$B113)</f>
        <v>0</v>
      </c>
    </row>
    <row r="114" spans="2:4" x14ac:dyDescent="0.35">
      <c r="B114" s="173" t="s">
        <v>223</v>
      </c>
      <c r="C114" s="174">
        <f>SUMIFS('Realizace návratového grantu'!$L:$L,'Realizace návratového grantu'!$E:$E,$B114)</f>
        <v>0</v>
      </c>
      <c r="D114" s="175">
        <f>SUMIFS('Realizace návratového grantu'!$BE:$BE,'Realizace návratového grantu'!$E:$E,$B114)</f>
        <v>0</v>
      </c>
    </row>
    <row r="115" spans="2:4" x14ac:dyDescent="0.35">
      <c r="B115" s="173" t="s">
        <v>224</v>
      </c>
      <c r="C115" s="174">
        <f>SUMIFS('Realizace návratového grantu'!$L:$L,'Realizace návratového grantu'!$E:$E,$B115)</f>
        <v>0</v>
      </c>
      <c r="D115" s="175">
        <f>SUMIFS('Realizace návratového grantu'!$BE:$BE,'Realizace návratového grantu'!$E:$E,$B115)</f>
        <v>0</v>
      </c>
    </row>
    <row r="116" spans="2:4" x14ac:dyDescent="0.35">
      <c r="B116" s="173" t="s">
        <v>225</v>
      </c>
      <c r="C116" s="174">
        <f>SUMIFS('Realizace návratového grantu'!$L:$L,'Realizace návratového grantu'!$E:$E,$B116)</f>
        <v>0</v>
      </c>
      <c r="D116" s="175">
        <f>SUMIFS('Realizace návratového grantu'!$BE:$BE,'Realizace návratového grantu'!$E:$E,$B116)</f>
        <v>0</v>
      </c>
    </row>
    <row r="117" spans="2:4" x14ac:dyDescent="0.35">
      <c r="B117" s="173" t="s">
        <v>226</v>
      </c>
      <c r="C117" s="174">
        <f>SUMIFS('Realizace návratového grantu'!$L:$L,'Realizace návratového grantu'!$E:$E,$B117)</f>
        <v>0</v>
      </c>
      <c r="D117" s="175">
        <f>SUMIFS('Realizace návratového grantu'!$BE:$BE,'Realizace návratového grantu'!$E:$E,$B117)</f>
        <v>0</v>
      </c>
    </row>
    <row r="118" spans="2:4" x14ac:dyDescent="0.35">
      <c r="B118" s="173" t="s">
        <v>56</v>
      </c>
      <c r="C118" s="174">
        <f>SUMIFS('Realizace návratového grantu'!$L:$L,'Realizace návratového grantu'!$E:$E,$B118)</f>
        <v>0</v>
      </c>
      <c r="D118" s="175">
        <f>SUMIFS('Realizace návratového grantu'!$BE:$BE,'Realizace návratového grantu'!$E:$E,$B118)</f>
        <v>0</v>
      </c>
    </row>
    <row r="119" spans="2:4" x14ac:dyDescent="0.35">
      <c r="B119" s="173" t="s">
        <v>57</v>
      </c>
      <c r="C119" s="174">
        <f>SUMIFS('Realizace návratového grantu'!$L:$L,'Realizace návratového grantu'!$E:$E,$B119)</f>
        <v>0</v>
      </c>
      <c r="D119" s="175">
        <f>SUMIFS('Realizace návratového grantu'!$BE:$BE,'Realizace návratového grantu'!$E:$E,$B119)</f>
        <v>0</v>
      </c>
    </row>
    <row r="120" spans="2:4" x14ac:dyDescent="0.35">
      <c r="B120" s="173" t="s">
        <v>227</v>
      </c>
      <c r="C120" s="174">
        <f>SUMIFS('Realizace návratového grantu'!$L:$L,'Realizace návratového grantu'!$E:$E,$B120)</f>
        <v>0</v>
      </c>
      <c r="D120" s="175">
        <f>SUMIFS('Realizace návratového grantu'!$BE:$BE,'Realizace návratového grantu'!$E:$E,$B120)</f>
        <v>0</v>
      </c>
    </row>
    <row r="121" spans="2:4" x14ac:dyDescent="0.35">
      <c r="B121" s="173" t="s">
        <v>228</v>
      </c>
      <c r="C121" s="174">
        <f>SUMIFS('Realizace návratového grantu'!$L:$L,'Realizace návratového grantu'!$E:$E,$B121)</f>
        <v>0</v>
      </c>
      <c r="D121" s="175">
        <f>SUMIFS('Realizace návratového grantu'!$BE:$BE,'Realizace návratového grantu'!$E:$E,$B121)</f>
        <v>0</v>
      </c>
    </row>
    <row r="122" spans="2:4" x14ac:dyDescent="0.35">
      <c r="B122" s="173" t="s">
        <v>229</v>
      </c>
      <c r="C122" s="174">
        <f>SUMIFS('Realizace návratového grantu'!$L:$L,'Realizace návratového grantu'!$E:$E,$B122)</f>
        <v>0</v>
      </c>
      <c r="D122" s="175">
        <f>SUMIFS('Realizace návratového grantu'!$BE:$BE,'Realizace návratového grantu'!$E:$E,$B122)</f>
        <v>0</v>
      </c>
    </row>
    <row r="123" spans="2:4" x14ac:dyDescent="0.35">
      <c r="B123" s="173" t="s">
        <v>230</v>
      </c>
      <c r="C123" s="174">
        <f>SUMIFS('Realizace návratového grantu'!$L:$L,'Realizace návratového grantu'!$E:$E,$B123)</f>
        <v>0</v>
      </c>
      <c r="D123" s="175">
        <f>SUMIFS('Realizace návratového grantu'!$BE:$BE,'Realizace návratového grantu'!$E:$E,$B123)</f>
        <v>0</v>
      </c>
    </row>
    <row r="124" spans="2:4" x14ac:dyDescent="0.35">
      <c r="B124" s="173" t="s">
        <v>231</v>
      </c>
      <c r="C124" s="174">
        <f>SUMIFS('Realizace návratového grantu'!$L:$L,'Realizace návratového grantu'!$E:$E,$B124)</f>
        <v>0</v>
      </c>
      <c r="D124" s="175">
        <f>SUMIFS('Realizace návratového grantu'!$BE:$BE,'Realizace návratového grantu'!$E:$E,$B124)</f>
        <v>0</v>
      </c>
    </row>
    <row r="125" spans="2:4" x14ac:dyDescent="0.35">
      <c r="B125" s="173" t="s">
        <v>232</v>
      </c>
      <c r="C125" s="174">
        <f>SUMIFS('Realizace návratového grantu'!$L:$L,'Realizace návratového grantu'!$E:$E,$B125)</f>
        <v>0</v>
      </c>
      <c r="D125" s="175">
        <f>SUMIFS('Realizace návratového grantu'!$BE:$BE,'Realizace návratového grantu'!$E:$E,$B125)</f>
        <v>0</v>
      </c>
    </row>
    <row r="126" spans="2:4" x14ac:dyDescent="0.35">
      <c r="B126" s="173" t="s">
        <v>233</v>
      </c>
      <c r="C126" s="174">
        <f>SUMIFS('Realizace návratového grantu'!$L:$L,'Realizace návratového grantu'!$E:$E,$B126)</f>
        <v>0</v>
      </c>
      <c r="D126" s="175">
        <f>SUMIFS('Realizace návratového grantu'!$BE:$BE,'Realizace návratového grantu'!$E:$E,$B126)</f>
        <v>0</v>
      </c>
    </row>
    <row r="127" spans="2:4" x14ac:dyDescent="0.35">
      <c r="B127" s="173" t="s">
        <v>234</v>
      </c>
      <c r="C127" s="174">
        <f>SUMIFS('Realizace návratového grantu'!$L:$L,'Realizace návratového grantu'!$E:$E,$B127)</f>
        <v>0</v>
      </c>
      <c r="D127" s="175">
        <f>SUMIFS('Realizace návratového grantu'!$BE:$BE,'Realizace návratového grantu'!$E:$E,$B127)</f>
        <v>0</v>
      </c>
    </row>
    <row r="128" spans="2:4" x14ac:dyDescent="0.35">
      <c r="B128" s="173" t="s">
        <v>235</v>
      </c>
      <c r="C128" s="174">
        <f>SUMIFS('Realizace návratového grantu'!$L:$L,'Realizace návratového grantu'!$E:$E,$B128)</f>
        <v>0</v>
      </c>
      <c r="D128" s="175">
        <f>SUMIFS('Realizace návratového grantu'!$BE:$BE,'Realizace návratového grantu'!$E:$E,$B128)</f>
        <v>0</v>
      </c>
    </row>
    <row r="129" spans="2:4" x14ac:dyDescent="0.35">
      <c r="B129" s="173" t="s">
        <v>236</v>
      </c>
      <c r="C129" s="174">
        <f>SUMIFS('Realizace návratového grantu'!$L:$L,'Realizace návratového grantu'!$E:$E,$B129)</f>
        <v>0</v>
      </c>
      <c r="D129" s="175">
        <f>SUMIFS('Realizace návratového grantu'!$BE:$BE,'Realizace návratového grantu'!$E:$E,$B129)</f>
        <v>0</v>
      </c>
    </row>
    <row r="130" spans="2:4" x14ac:dyDescent="0.35">
      <c r="B130" s="173" t="s">
        <v>237</v>
      </c>
      <c r="C130" s="174">
        <f>SUMIFS('Realizace návratového grantu'!$L:$L,'Realizace návratového grantu'!$E:$E,$B130)</f>
        <v>0</v>
      </c>
      <c r="D130" s="175">
        <f>SUMIFS('Realizace návratového grantu'!$BE:$BE,'Realizace návratového grantu'!$E:$E,$B130)</f>
        <v>0</v>
      </c>
    </row>
    <row r="131" spans="2:4" x14ac:dyDescent="0.35">
      <c r="B131" s="173" t="s">
        <v>58</v>
      </c>
      <c r="C131" s="174">
        <f>SUMIFS('Realizace návratového grantu'!$L:$L,'Realizace návratového grantu'!$E:$E,$B131)</f>
        <v>0</v>
      </c>
      <c r="D131" s="175">
        <f>SUMIFS('Realizace návratového grantu'!$BE:$BE,'Realizace návratového grantu'!$E:$E,$B131)</f>
        <v>0</v>
      </c>
    </row>
    <row r="132" spans="2:4" x14ac:dyDescent="0.35">
      <c r="B132" s="173" t="s">
        <v>59</v>
      </c>
      <c r="C132" s="174">
        <f>SUMIFS('Realizace návratového grantu'!$L:$L,'Realizace návratového grantu'!$E:$E,$B132)</f>
        <v>0</v>
      </c>
      <c r="D132" s="175">
        <f>SUMIFS('Realizace návratového grantu'!$BE:$BE,'Realizace návratového grantu'!$E:$E,$B132)</f>
        <v>0</v>
      </c>
    </row>
    <row r="133" spans="2:4" x14ac:dyDescent="0.35">
      <c r="B133" s="173" t="s">
        <v>238</v>
      </c>
      <c r="C133" s="174">
        <f>SUMIFS('Realizace návratového grantu'!$L:$L,'Realizace návratového grantu'!$E:$E,$B133)</f>
        <v>0</v>
      </c>
      <c r="D133" s="175">
        <f>SUMIFS('Realizace návratového grantu'!$BE:$BE,'Realizace návratového grantu'!$E:$E,$B133)</f>
        <v>0</v>
      </c>
    </row>
    <row r="134" spans="2:4" x14ac:dyDescent="0.35">
      <c r="B134" s="173" t="s">
        <v>239</v>
      </c>
      <c r="C134" s="174">
        <f>SUMIFS('Realizace návratového grantu'!$L:$L,'Realizace návratového grantu'!$E:$E,$B134)</f>
        <v>0</v>
      </c>
      <c r="D134" s="175">
        <f>SUMIFS('Realizace návratového grantu'!$BE:$BE,'Realizace návratového grantu'!$E:$E,$B134)</f>
        <v>0</v>
      </c>
    </row>
    <row r="135" spans="2:4" x14ac:dyDescent="0.35">
      <c r="B135" s="173" t="s">
        <v>240</v>
      </c>
      <c r="C135" s="174">
        <f>SUMIFS('Realizace návratového grantu'!$L:$L,'Realizace návratového grantu'!$E:$E,$B135)</f>
        <v>0</v>
      </c>
      <c r="D135" s="175">
        <f>SUMIFS('Realizace návratového grantu'!$BE:$BE,'Realizace návratového grantu'!$E:$E,$B135)</f>
        <v>0</v>
      </c>
    </row>
    <row r="136" spans="2:4" x14ac:dyDescent="0.35">
      <c r="B136" s="173" t="s">
        <v>241</v>
      </c>
      <c r="C136" s="174">
        <f>SUMIFS('Realizace návratového grantu'!$L:$L,'Realizace návratového grantu'!$E:$E,$B136)</f>
        <v>0</v>
      </c>
      <c r="D136" s="175">
        <f>SUMIFS('Realizace návratového grantu'!$BE:$BE,'Realizace návratového grantu'!$E:$E,$B136)</f>
        <v>0</v>
      </c>
    </row>
    <row r="137" spans="2:4" x14ac:dyDescent="0.35">
      <c r="B137" s="173" t="s">
        <v>242</v>
      </c>
      <c r="C137" s="174">
        <f>SUMIFS('Realizace návratového grantu'!$L:$L,'Realizace návratového grantu'!$E:$E,$B137)</f>
        <v>0</v>
      </c>
      <c r="D137" s="175">
        <f>SUMIFS('Realizace návratového grantu'!$BE:$BE,'Realizace návratového grantu'!$E:$E,$B137)</f>
        <v>0</v>
      </c>
    </row>
    <row r="138" spans="2:4" ht="29" x14ac:dyDescent="0.35">
      <c r="B138" s="173" t="s">
        <v>243</v>
      </c>
      <c r="C138" s="174">
        <f>SUMIFS('Realizace návratového grantu'!$L:$L,'Realizace návratového grantu'!$E:$E,$B138)</f>
        <v>0</v>
      </c>
      <c r="D138" s="175">
        <f>SUMIFS('Realizace návratového grantu'!$BE:$BE,'Realizace návratového grantu'!$E:$E,$B138)</f>
        <v>0</v>
      </c>
    </row>
    <row r="139" spans="2:4" x14ac:dyDescent="0.35">
      <c r="B139" s="173" t="s">
        <v>244</v>
      </c>
      <c r="C139" s="174">
        <f>SUMIFS('Realizace návratového grantu'!$L:$L,'Realizace návratového grantu'!$E:$E,$B139)</f>
        <v>0</v>
      </c>
      <c r="D139" s="175">
        <f>SUMIFS('Realizace návratového grantu'!$BE:$BE,'Realizace návratového grantu'!$E:$E,$B139)</f>
        <v>0</v>
      </c>
    </row>
    <row r="140" spans="2:4" x14ac:dyDescent="0.35">
      <c r="B140" s="173" t="s">
        <v>60</v>
      </c>
      <c r="C140" s="174">
        <f>SUMIFS('Realizace návratového grantu'!$L:$L,'Realizace návratového grantu'!$E:$E,$B140)</f>
        <v>0</v>
      </c>
      <c r="D140" s="175">
        <f>SUMIFS('Realizace návratového grantu'!$BE:$BE,'Realizace návratového grantu'!$E:$E,$B140)</f>
        <v>0</v>
      </c>
    </row>
    <row r="141" spans="2:4" x14ac:dyDescent="0.35">
      <c r="B141" s="173" t="s">
        <v>245</v>
      </c>
      <c r="C141" s="174">
        <f>SUMIFS('Realizace návratového grantu'!$L:$L,'Realizace návratového grantu'!$E:$E,$B141)</f>
        <v>0</v>
      </c>
      <c r="D141" s="175">
        <f>SUMIFS('Realizace návratového grantu'!$BE:$BE,'Realizace návratového grantu'!$E:$E,$B141)</f>
        <v>0</v>
      </c>
    </row>
    <row r="142" spans="2:4" x14ac:dyDescent="0.35">
      <c r="B142" s="173" t="s">
        <v>246</v>
      </c>
      <c r="C142" s="174">
        <f>SUMIFS('Realizace návratového grantu'!$L:$L,'Realizace návratového grantu'!$E:$E,$B142)</f>
        <v>0</v>
      </c>
      <c r="D142" s="175">
        <f>SUMIFS('Realizace návratového grantu'!$BE:$BE,'Realizace návratového grantu'!$E:$E,$B142)</f>
        <v>0</v>
      </c>
    </row>
    <row r="143" spans="2:4" x14ac:dyDescent="0.35">
      <c r="B143" s="173" t="s">
        <v>247</v>
      </c>
      <c r="C143" s="174">
        <f>SUMIFS('Realizace návratového grantu'!$L:$L,'Realizace návratového grantu'!$E:$E,$B143)</f>
        <v>0</v>
      </c>
      <c r="D143" s="175">
        <f>SUMIFS('Realizace návratového grantu'!$BE:$BE,'Realizace návratového grantu'!$E:$E,$B143)</f>
        <v>0</v>
      </c>
    </row>
    <row r="144" spans="2:4" x14ac:dyDescent="0.35">
      <c r="B144" s="173" t="s">
        <v>61</v>
      </c>
      <c r="C144" s="174">
        <f>SUMIFS('Realizace návratového grantu'!$L:$L,'Realizace návratového grantu'!$E:$E,$B144)</f>
        <v>0</v>
      </c>
      <c r="D144" s="175">
        <f>SUMIFS('Realizace návratového grantu'!$BE:$BE,'Realizace návratového grantu'!$E:$E,$B144)</f>
        <v>0</v>
      </c>
    </row>
    <row r="145" spans="2:4" x14ac:dyDescent="0.35">
      <c r="B145" s="173" t="s">
        <v>248</v>
      </c>
      <c r="C145" s="174">
        <f>SUMIFS('Realizace návratového grantu'!$L:$L,'Realizace návratového grantu'!$E:$E,$B145)</f>
        <v>0</v>
      </c>
      <c r="D145" s="175">
        <f>SUMIFS('Realizace návratového grantu'!$BE:$BE,'Realizace návratového grantu'!$E:$E,$B145)</f>
        <v>0</v>
      </c>
    </row>
    <row r="146" spans="2:4" x14ac:dyDescent="0.35">
      <c r="B146" s="173" t="s">
        <v>249</v>
      </c>
      <c r="C146" s="174">
        <f>SUMIFS('Realizace návratového grantu'!$L:$L,'Realizace návratového grantu'!$E:$E,$B146)</f>
        <v>0</v>
      </c>
      <c r="D146" s="175">
        <f>SUMIFS('Realizace návratového grantu'!$BE:$BE,'Realizace návratového grantu'!$E:$E,$B146)</f>
        <v>0</v>
      </c>
    </row>
    <row r="147" spans="2:4" x14ac:dyDescent="0.35">
      <c r="B147" s="173" t="s">
        <v>250</v>
      </c>
      <c r="C147" s="174">
        <f>SUMIFS('Realizace návratového grantu'!$L:$L,'Realizace návratového grantu'!$E:$E,$B147)</f>
        <v>0</v>
      </c>
      <c r="D147" s="175">
        <f>SUMIFS('Realizace návratového grantu'!$BE:$BE,'Realizace návratového grantu'!$E:$E,$B147)</f>
        <v>0</v>
      </c>
    </row>
    <row r="148" spans="2:4" x14ac:dyDescent="0.35">
      <c r="B148" s="173" t="s">
        <v>251</v>
      </c>
      <c r="C148" s="174">
        <f>SUMIFS('Realizace návratového grantu'!$L:$L,'Realizace návratového grantu'!$E:$E,$B148)</f>
        <v>0</v>
      </c>
      <c r="D148" s="175">
        <f>SUMIFS('Realizace návratového grantu'!$BE:$BE,'Realizace návratového grantu'!$E:$E,$B148)</f>
        <v>0</v>
      </c>
    </row>
    <row r="149" spans="2:4" x14ac:dyDescent="0.35">
      <c r="B149" s="173" t="s">
        <v>252</v>
      </c>
      <c r="C149" s="174">
        <f>SUMIFS('Realizace návratového grantu'!$L:$L,'Realizace návratového grantu'!$E:$E,$B149)</f>
        <v>0</v>
      </c>
      <c r="D149" s="175">
        <f>SUMIFS('Realizace návratového grantu'!$BE:$BE,'Realizace návratového grantu'!$E:$E,$B149)</f>
        <v>0</v>
      </c>
    </row>
    <row r="150" spans="2:4" x14ac:dyDescent="0.35">
      <c r="B150" s="173" t="s">
        <v>253</v>
      </c>
      <c r="C150" s="174">
        <f>SUMIFS('Realizace návratového grantu'!$L:$L,'Realizace návratového grantu'!$E:$E,$B150)</f>
        <v>0</v>
      </c>
      <c r="D150" s="175">
        <f>SUMIFS('Realizace návratového grantu'!$BE:$BE,'Realizace návratového grantu'!$E:$E,$B150)</f>
        <v>0</v>
      </c>
    </row>
    <row r="151" spans="2:4" x14ac:dyDescent="0.35">
      <c r="B151" s="173" t="s">
        <v>254</v>
      </c>
      <c r="C151" s="174">
        <f>SUMIFS('Realizace návratového grantu'!$L:$L,'Realizace návratového grantu'!$E:$E,$B151)</f>
        <v>0</v>
      </c>
      <c r="D151" s="175">
        <f>SUMIFS('Realizace návratového grantu'!$BE:$BE,'Realizace návratového grantu'!$E:$E,$B151)</f>
        <v>0</v>
      </c>
    </row>
    <row r="152" spans="2:4" ht="43.5" x14ac:dyDescent="0.35">
      <c r="B152" s="173" t="s">
        <v>255</v>
      </c>
      <c r="C152" s="174">
        <f>SUMIFS('Realizace návratového grantu'!$L:$L,'Realizace návratového grantu'!$E:$E,$B152)</f>
        <v>0</v>
      </c>
      <c r="D152" s="175">
        <f>SUMIFS('Realizace návratového grantu'!$BE:$BE,'Realizace návratového grantu'!$E:$E,$B152)</f>
        <v>0</v>
      </c>
    </row>
    <row r="153" spans="2:4" x14ac:dyDescent="0.35">
      <c r="B153" s="173" t="s">
        <v>62</v>
      </c>
      <c r="C153" s="174">
        <f>SUMIFS('Realizace návratového grantu'!$L:$L,'Realizace návratového grantu'!$E:$E,$B153)</f>
        <v>0</v>
      </c>
      <c r="D153" s="175">
        <f>SUMIFS('Realizace návratového grantu'!$BE:$BE,'Realizace návratového grantu'!$E:$E,$B153)</f>
        <v>0</v>
      </c>
    </row>
    <row r="154" spans="2:4" ht="29" x14ac:dyDescent="0.35">
      <c r="B154" s="173" t="s">
        <v>256</v>
      </c>
      <c r="C154" s="174">
        <f>SUMIFS('Realizace návratového grantu'!$L:$L,'Realizace návratového grantu'!$E:$E,$B154)</f>
        <v>0</v>
      </c>
      <c r="D154" s="175">
        <f>SUMIFS('Realizace návratového grantu'!$BE:$BE,'Realizace návratového grantu'!$E:$E,$B154)</f>
        <v>0</v>
      </c>
    </row>
    <row r="155" spans="2:4" x14ac:dyDescent="0.35">
      <c r="B155" s="173" t="s">
        <v>63</v>
      </c>
      <c r="C155" s="174">
        <f>SUMIFS('Realizace návratového grantu'!$L:$L,'Realizace návratového grantu'!$E:$E,$B155)</f>
        <v>0</v>
      </c>
      <c r="D155" s="175">
        <f>SUMIFS('Realizace návratového grantu'!$BE:$BE,'Realizace návratového grantu'!$E:$E,$B155)</f>
        <v>0</v>
      </c>
    </row>
    <row r="156" spans="2:4" x14ac:dyDescent="0.35">
      <c r="B156" s="173" t="s">
        <v>64</v>
      </c>
      <c r="C156" s="174">
        <f>SUMIFS('Realizace návratového grantu'!$L:$L,'Realizace návratového grantu'!$E:$E,$B156)</f>
        <v>0</v>
      </c>
      <c r="D156" s="175">
        <f>SUMIFS('Realizace návratového grantu'!$BE:$BE,'Realizace návratového grantu'!$E:$E,$B156)</f>
        <v>0</v>
      </c>
    </row>
    <row r="157" spans="2:4" x14ac:dyDescent="0.35">
      <c r="B157" s="173" t="s">
        <v>257</v>
      </c>
      <c r="C157" s="174">
        <f>SUMIFS('Realizace návratového grantu'!$L:$L,'Realizace návratového grantu'!$E:$E,$B157)</f>
        <v>0</v>
      </c>
      <c r="D157" s="175">
        <f>SUMIFS('Realizace návratového grantu'!$BE:$BE,'Realizace návratového grantu'!$E:$E,$B157)</f>
        <v>0</v>
      </c>
    </row>
    <row r="158" spans="2:4" x14ac:dyDescent="0.35">
      <c r="B158" s="173" t="s">
        <v>258</v>
      </c>
      <c r="C158" s="174">
        <f>SUMIFS('Realizace návratového grantu'!$L:$L,'Realizace návratového grantu'!$E:$E,$B158)</f>
        <v>0</v>
      </c>
      <c r="D158" s="175">
        <f>SUMIFS('Realizace návratového grantu'!$BE:$BE,'Realizace návratového grantu'!$E:$E,$B158)</f>
        <v>0</v>
      </c>
    </row>
    <row r="159" spans="2:4" x14ac:dyDescent="0.35">
      <c r="B159" s="173" t="s">
        <v>259</v>
      </c>
      <c r="C159" s="174">
        <f>SUMIFS('Realizace návratového grantu'!$L:$L,'Realizace návratového grantu'!$E:$E,$B159)</f>
        <v>0</v>
      </c>
      <c r="D159" s="175">
        <f>SUMIFS('Realizace návratového grantu'!$BE:$BE,'Realizace návratového grantu'!$E:$E,$B159)</f>
        <v>0</v>
      </c>
    </row>
    <row r="160" spans="2:4" x14ac:dyDescent="0.35">
      <c r="B160" s="173" t="s">
        <v>260</v>
      </c>
      <c r="C160" s="174">
        <f>SUMIFS('Realizace návratového grantu'!$L:$L,'Realizace návratového grantu'!$E:$E,$B160)</f>
        <v>0</v>
      </c>
      <c r="D160" s="175">
        <f>SUMIFS('Realizace návratového grantu'!$BE:$BE,'Realizace návratového grantu'!$E:$E,$B160)</f>
        <v>0</v>
      </c>
    </row>
    <row r="161" spans="2:4" x14ac:dyDescent="0.35">
      <c r="B161" s="173" t="s">
        <v>261</v>
      </c>
      <c r="C161" s="174">
        <f>SUMIFS('Realizace návratového grantu'!$L:$L,'Realizace návratového grantu'!$E:$E,$B161)</f>
        <v>0</v>
      </c>
      <c r="D161" s="175">
        <f>SUMIFS('Realizace návratového grantu'!$BE:$BE,'Realizace návratového grantu'!$E:$E,$B161)</f>
        <v>0</v>
      </c>
    </row>
    <row r="162" spans="2:4" x14ac:dyDescent="0.35">
      <c r="B162" s="173" t="s">
        <v>262</v>
      </c>
      <c r="C162" s="174">
        <f>SUMIFS('Realizace návratového grantu'!$L:$L,'Realizace návratového grantu'!$E:$E,$B162)</f>
        <v>0</v>
      </c>
      <c r="D162" s="175">
        <f>SUMIFS('Realizace návratového grantu'!$BE:$BE,'Realizace návratového grantu'!$E:$E,$B162)</f>
        <v>0</v>
      </c>
    </row>
    <row r="163" spans="2:4" x14ac:dyDescent="0.35">
      <c r="B163" s="173" t="s">
        <v>263</v>
      </c>
      <c r="C163" s="174">
        <f>SUMIFS('Realizace návratového grantu'!$L:$L,'Realizace návratového grantu'!$E:$E,$B163)</f>
        <v>0</v>
      </c>
      <c r="D163" s="175">
        <f>SUMIFS('Realizace návratového grantu'!$BE:$BE,'Realizace návratového grantu'!$E:$E,$B163)</f>
        <v>0</v>
      </c>
    </row>
    <row r="164" spans="2:4" x14ac:dyDescent="0.35">
      <c r="B164" s="173" t="s">
        <v>65</v>
      </c>
      <c r="C164" s="174">
        <f>SUMIFS('Realizace návratového grantu'!$L:$L,'Realizace návratového grantu'!$E:$E,$B164)</f>
        <v>0</v>
      </c>
      <c r="D164" s="175">
        <f>SUMIFS('Realizace návratového grantu'!$BE:$BE,'Realizace návratového grantu'!$E:$E,$B164)</f>
        <v>0</v>
      </c>
    </row>
    <row r="165" spans="2:4" x14ac:dyDescent="0.35">
      <c r="B165" s="173" t="s">
        <v>264</v>
      </c>
      <c r="C165" s="174">
        <f>SUMIFS('Realizace návratového grantu'!$L:$L,'Realizace návratového grantu'!$E:$E,$B165)</f>
        <v>0</v>
      </c>
      <c r="D165" s="175">
        <f>SUMIFS('Realizace návratového grantu'!$BE:$BE,'Realizace návratového grantu'!$E:$E,$B165)</f>
        <v>0</v>
      </c>
    </row>
    <row r="166" spans="2:4" x14ac:dyDescent="0.35">
      <c r="B166" s="173" t="s">
        <v>265</v>
      </c>
      <c r="C166" s="174">
        <f>SUMIFS('Realizace návratového grantu'!$L:$L,'Realizace návratového grantu'!$E:$E,$B166)</f>
        <v>0</v>
      </c>
      <c r="D166" s="175">
        <f>SUMIFS('Realizace návratového grantu'!$BE:$BE,'Realizace návratového grantu'!$E:$E,$B166)</f>
        <v>0</v>
      </c>
    </row>
    <row r="167" spans="2:4" x14ac:dyDescent="0.35">
      <c r="B167" s="173" t="s">
        <v>66</v>
      </c>
      <c r="C167" s="174">
        <f>SUMIFS('Realizace návratového grantu'!$L:$L,'Realizace návratového grantu'!$E:$E,$B167)</f>
        <v>0</v>
      </c>
      <c r="D167" s="175">
        <f>SUMIFS('Realizace návratového grantu'!$BE:$BE,'Realizace návratového grantu'!$E:$E,$B167)</f>
        <v>0</v>
      </c>
    </row>
    <row r="168" spans="2:4" x14ac:dyDescent="0.35">
      <c r="B168" s="173" t="s">
        <v>266</v>
      </c>
      <c r="C168" s="174">
        <f>SUMIFS('Realizace návratového grantu'!$L:$L,'Realizace návratového grantu'!$E:$E,$B168)</f>
        <v>0</v>
      </c>
      <c r="D168" s="175">
        <f>SUMIFS('Realizace návratového grantu'!$BE:$BE,'Realizace návratového grantu'!$E:$E,$B168)</f>
        <v>0</v>
      </c>
    </row>
    <row r="169" spans="2:4" x14ac:dyDescent="0.35">
      <c r="B169" s="173" t="s">
        <v>67</v>
      </c>
      <c r="C169" s="174">
        <f>SUMIFS('Realizace návratového grantu'!$L:$L,'Realizace návratového grantu'!$E:$E,$B169)</f>
        <v>0</v>
      </c>
      <c r="D169" s="175">
        <f>SUMIFS('Realizace návratového grantu'!$BE:$BE,'Realizace návratového grantu'!$E:$E,$B169)</f>
        <v>0</v>
      </c>
    </row>
    <row r="170" spans="2:4" x14ac:dyDescent="0.35">
      <c r="B170" s="173" t="s">
        <v>68</v>
      </c>
      <c r="C170" s="174">
        <f>SUMIFS('Realizace návratového grantu'!$L:$L,'Realizace návratového grantu'!$E:$E,$B170)</f>
        <v>0</v>
      </c>
      <c r="D170" s="175">
        <f>SUMIFS('Realizace návratového grantu'!$BE:$BE,'Realizace návratového grantu'!$E:$E,$B170)</f>
        <v>0</v>
      </c>
    </row>
    <row r="171" spans="2:4" x14ac:dyDescent="0.35">
      <c r="B171" s="173" t="s">
        <v>267</v>
      </c>
      <c r="C171" s="174">
        <f>SUMIFS('Realizace návratového grantu'!$L:$L,'Realizace návratového grantu'!$E:$E,$B171)</f>
        <v>0</v>
      </c>
      <c r="D171" s="175">
        <f>SUMIFS('Realizace návratového grantu'!$BE:$BE,'Realizace návratového grantu'!$E:$E,$B171)</f>
        <v>0</v>
      </c>
    </row>
    <row r="172" spans="2:4" x14ac:dyDescent="0.35">
      <c r="B172" s="173" t="s">
        <v>268</v>
      </c>
      <c r="C172" s="174">
        <f>SUMIFS('Realizace návratového grantu'!$L:$L,'Realizace návratového grantu'!$E:$E,$B172)</f>
        <v>0</v>
      </c>
      <c r="D172" s="175">
        <f>SUMIFS('Realizace návratového grantu'!$BE:$BE,'Realizace návratového grantu'!$E:$E,$B172)</f>
        <v>0</v>
      </c>
    </row>
    <row r="173" spans="2:4" x14ac:dyDescent="0.35">
      <c r="B173" s="173" t="s">
        <v>269</v>
      </c>
      <c r="C173" s="174">
        <f>SUMIFS('Realizace návratového grantu'!$L:$L,'Realizace návratového grantu'!$E:$E,$B173)</f>
        <v>0</v>
      </c>
      <c r="D173" s="175">
        <f>SUMIFS('Realizace návratového grantu'!$BE:$BE,'Realizace návratového grantu'!$E:$E,$B173)</f>
        <v>0</v>
      </c>
    </row>
    <row r="174" spans="2:4" ht="29" x14ac:dyDescent="0.35">
      <c r="B174" s="173" t="s">
        <v>270</v>
      </c>
      <c r="C174" s="174">
        <f>SUMIFS('Realizace návratového grantu'!$L:$L,'Realizace návratového grantu'!$E:$E,$B174)</f>
        <v>0</v>
      </c>
      <c r="D174" s="175">
        <f>SUMIFS('Realizace návratového grantu'!$BE:$BE,'Realizace návratového grantu'!$E:$E,$B174)</f>
        <v>0</v>
      </c>
    </row>
    <row r="175" spans="2:4" x14ac:dyDescent="0.35">
      <c r="B175" s="173" t="s">
        <v>271</v>
      </c>
      <c r="C175" s="174">
        <f>SUMIFS('Realizace návratového grantu'!$L:$L,'Realizace návratového grantu'!$E:$E,$B175)</f>
        <v>0</v>
      </c>
      <c r="D175" s="175">
        <f>SUMIFS('Realizace návratového grantu'!$BE:$BE,'Realizace návratového grantu'!$E:$E,$B175)</f>
        <v>0</v>
      </c>
    </row>
    <row r="176" spans="2:4" ht="29" x14ac:dyDescent="0.35">
      <c r="B176" s="173" t="s">
        <v>272</v>
      </c>
      <c r="C176" s="174">
        <f>SUMIFS('Realizace návratového grantu'!$L:$L,'Realizace návratového grantu'!$E:$E,$B176)</f>
        <v>0</v>
      </c>
      <c r="D176" s="175">
        <f>SUMIFS('Realizace návratového grantu'!$BE:$BE,'Realizace návratového grantu'!$E:$E,$B176)</f>
        <v>0</v>
      </c>
    </row>
    <row r="177" spans="2:4" x14ac:dyDescent="0.35">
      <c r="B177" s="173" t="s">
        <v>273</v>
      </c>
      <c r="C177" s="174">
        <f>SUMIFS('Realizace návratového grantu'!$L:$L,'Realizace návratového grantu'!$E:$E,$B177)</f>
        <v>0</v>
      </c>
      <c r="D177" s="175">
        <f>SUMIFS('Realizace návratového grantu'!$BE:$BE,'Realizace návratového grantu'!$E:$E,$B177)</f>
        <v>0</v>
      </c>
    </row>
    <row r="178" spans="2:4" x14ac:dyDescent="0.35">
      <c r="B178" s="173" t="s">
        <v>274</v>
      </c>
      <c r="C178" s="174">
        <f>SUMIFS('Realizace návratového grantu'!$L:$L,'Realizace návratového grantu'!$E:$E,$B178)</f>
        <v>0</v>
      </c>
      <c r="D178" s="175">
        <f>SUMIFS('Realizace návratového grantu'!$BE:$BE,'Realizace návratového grantu'!$E:$E,$B178)</f>
        <v>0</v>
      </c>
    </row>
    <row r="179" spans="2:4" x14ac:dyDescent="0.35">
      <c r="B179" s="173" t="s">
        <v>275</v>
      </c>
      <c r="C179" s="174">
        <f>SUMIFS('Realizace návratového grantu'!$L:$L,'Realizace návratového grantu'!$E:$E,$B179)</f>
        <v>0</v>
      </c>
      <c r="D179" s="175">
        <f>SUMIFS('Realizace návratového grantu'!$BE:$BE,'Realizace návratového grantu'!$E:$E,$B179)</f>
        <v>0</v>
      </c>
    </row>
    <row r="180" spans="2:4" x14ac:dyDescent="0.35">
      <c r="B180" s="173" t="s">
        <v>276</v>
      </c>
      <c r="C180" s="174">
        <f>SUMIFS('Realizace návratového grantu'!$L:$L,'Realizace návratového grantu'!$E:$E,$B180)</f>
        <v>0</v>
      </c>
      <c r="D180" s="175">
        <f>SUMIFS('Realizace návratového grantu'!$BE:$BE,'Realizace návratového grantu'!$E:$E,$B180)</f>
        <v>0</v>
      </c>
    </row>
    <row r="181" spans="2:4" ht="29" x14ac:dyDescent="0.35">
      <c r="B181" s="173" t="s">
        <v>277</v>
      </c>
      <c r="C181" s="174">
        <f>SUMIFS('Realizace návratového grantu'!$L:$L,'Realizace návratového grantu'!$E:$E,$B181)</f>
        <v>0</v>
      </c>
      <c r="D181" s="175">
        <f>SUMIFS('Realizace návratového grantu'!$BE:$BE,'Realizace návratového grantu'!$E:$E,$B181)</f>
        <v>0</v>
      </c>
    </row>
    <row r="182" spans="2:4" x14ac:dyDescent="0.35">
      <c r="B182" s="173" t="s">
        <v>278</v>
      </c>
      <c r="C182" s="174">
        <f>SUMIFS('Realizace návratového grantu'!$L:$L,'Realizace návratového grantu'!$E:$E,$B182)</f>
        <v>0</v>
      </c>
      <c r="D182" s="175">
        <f>SUMIFS('Realizace návratového grantu'!$BE:$BE,'Realizace návratového grantu'!$E:$E,$B182)</f>
        <v>0</v>
      </c>
    </row>
    <row r="183" spans="2:4" x14ac:dyDescent="0.35">
      <c r="B183" s="173" t="s">
        <v>279</v>
      </c>
      <c r="C183" s="174">
        <f>SUMIFS('Realizace návratového grantu'!$L:$L,'Realizace návratového grantu'!$E:$E,$B183)</f>
        <v>0</v>
      </c>
      <c r="D183" s="175">
        <f>SUMIFS('Realizace návratového grantu'!$BE:$BE,'Realizace návratového grantu'!$E:$E,$B183)</f>
        <v>0</v>
      </c>
    </row>
    <row r="184" spans="2:4" x14ac:dyDescent="0.35">
      <c r="B184" s="173" t="s">
        <v>280</v>
      </c>
      <c r="C184" s="174">
        <f>SUMIFS('Realizace návratového grantu'!$L:$L,'Realizace návratového grantu'!$E:$E,$B184)</f>
        <v>0</v>
      </c>
      <c r="D184" s="175">
        <f>SUMIFS('Realizace návratového grantu'!$BE:$BE,'Realizace návratového grantu'!$E:$E,$B184)</f>
        <v>0</v>
      </c>
    </row>
    <row r="185" spans="2:4" x14ac:dyDescent="0.35">
      <c r="B185" s="173" t="s">
        <v>281</v>
      </c>
      <c r="C185" s="174">
        <f>SUMIFS('Realizace návratového grantu'!$L:$L,'Realizace návratového grantu'!$E:$E,$B185)</f>
        <v>0</v>
      </c>
      <c r="D185" s="175">
        <f>SUMIFS('Realizace návratového grantu'!$BE:$BE,'Realizace návratového grantu'!$E:$E,$B185)</f>
        <v>0</v>
      </c>
    </row>
    <row r="186" spans="2:4" x14ac:dyDescent="0.35">
      <c r="B186" s="173" t="s">
        <v>282</v>
      </c>
      <c r="C186" s="174">
        <f>SUMIFS('Realizace návratového grantu'!$L:$L,'Realizace návratového grantu'!$E:$E,$B186)</f>
        <v>0</v>
      </c>
      <c r="D186" s="175">
        <f>SUMIFS('Realizace návratového grantu'!$BE:$BE,'Realizace návratového grantu'!$E:$E,$B186)</f>
        <v>0</v>
      </c>
    </row>
    <row r="187" spans="2:4" x14ac:dyDescent="0.35">
      <c r="B187" s="173" t="s">
        <v>283</v>
      </c>
      <c r="C187" s="174">
        <f>SUMIFS('Realizace návratového grantu'!$L:$L,'Realizace návratového grantu'!$E:$E,$B187)</f>
        <v>0</v>
      </c>
      <c r="D187" s="175">
        <f>SUMIFS('Realizace návratového grantu'!$BE:$BE,'Realizace návratového grantu'!$E:$E,$B187)</f>
        <v>0</v>
      </c>
    </row>
    <row r="188" spans="2:4" x14ac:dyDescent="0.35">
      <c r="B188" s="173" t="s">
        <v>284</v>
      </c>
      <c r="C188" s="174">
        <f>SUMIFS('Realizace návratového grantu'!$L:$L,'Realizace návratového grantu'!$E:$E,$B188)</f>
        <v>0</v>
      </c>
      <c r="D188" s="175">
        <f>SUMIFS('Realizace návratového grantu'!$BE:$BE,'Realizace návratového grantu'!$E:$E,$B188)</f>
        <v>0</v>
      </c>
    </row>
    <row r="189" spans="2:4" x14ac:dyDescent="0.35">
      <c r="B189" s="173" t="s">
        <v>69</v>
      </c>
      <c r="C189" s="174">
        <f>SUMIFS('Realizace návratového grantu'!$L:$L,'Realizace návratového grantu'!$E:$E,$B189)</f>
        <v>0</v>
      </c>
      <c r="D189" s="175">
        <f>SUMIFS('Realizace návratového grantu'!$BE:$BE,'Realizace návratového grantu'!$E:$E,$B189)</f>
        <v>0</v>
      </c>
    </row>
    <row r="190" spans="2:4" x14ac:dyDescent="0.35">
      <c r="B190" s="173" t="s">
        <v>70</v>
      </c>
      <c r="C190" s="174">
        <f>SUMIFS('Realizace návratového grantu'!$L:$L,'Realizace návratového grantu'!$E:$E,$B190)</f>
        <v>0</v>
      </c>
      <c r="D190" s="175">
        <f>SUMIFS('Realizace návratového grantu'!$BE:$BE,'Realizace návratového grantu'!$E:$E,$B190)</f>
        <v>0</v>
      </c>
    </row>
    <row r="191" spans="2:4" ht="29" x14ac:dyDescent="0.35">
      <c r="B191" s="173" t="s">
        <v>285</v>
      </c>
      <c r="C191" s="174">
        <f>SUMIFS('Realizace návratového grantu'!$L:$L,'Realizace návratového grantu'!$E:$E,$B191)</f>
        <v>0</v>
      </c>
      <c r="D191" s="175">
        <f>SUMIFS('Realizace návratového grantu'!$BE:$BE,'Realizace návratového grantu'!$E:$E,$B191)</f>
        <v>0</v>
      </c>
    </row>
    <row r="192" spans="2:4" x14ac:dyDescent="0.35">
      <c r="B192" s="173" t="s">
        <v>286</v>
      </c>
      <c r="C192" s="174">
        <f>SUMIFS('Realizace návratového grantu'!$L:$L,'Realizace návratového grantu'!$E:$E,$B192)</f>
        <v>0</v>
      </c>
      <c r="D192" s="175">
        <f>SUMIFS('Realizace návratového grantu'!$BE:$BE,'Realizace návratového grantu'!$E:$E,$B192)</f>
        <v>0</v>
      </c>
    </row>
    <row r="193" spans="2:4" x14ac:dyDescent="0.35">
      <c r="B193" s="173" t="s">
        <v>287</v>
      </c>
      <c r="C193" s="174">
        <f>SUMIFS('Realizace návratového grantu'!$L:$L,'Realizace návratového grantu'!$E:$E,$B193)</f>
        <v>0</v>
      </c>
      <c r="D193" s="175">
        <f>SUMIFS('Realizace návratového grantu'!$BE:$BE,'Realizace návratového grantu'!$E:$E,$B193)</f>
        <v>0</v>
      </c>
    </row>
    <row r="194" spans="2:4" x14ac:dyDescent="0.35">
      <c r="B194" s="173" t="s">
        <v>288</v>
      </c>
      <c r="C194" s="174">
        <f>SUMIFS('Realizace návratového grantu'!$L:$L,'Realizace návratového grantu'!$E:$E,$B194)</f>
        <v>0</v>
      </c>
      <c r="D194" s="175">
        <f>SUMIFS('Realizace návratového grantu'!$BE:$BE,'Realizace návratového grantu'!$E:$E,$B194)</f>
        <v>0</v>
      </c>
    </row>
    <row r="195" spans="2:4" x14ac:dyDescent="0.35">
      <c r="B195" s="173" t="s">
        <v>71</v>
      </c>
      <c r="C195" s="174">
        <f>SUMIFS('Realizace návratového grantu'!$L:$L,'Realizace návratového grantu'!$E:$E,$B195)</f>
        <v>0</v>
      </c>
      <c r="D195" s="175">
        <f>SUMIFS('Realizace návratového grantu'!$BE:$BE,'Realizace návratového grantu'!$E:$E,$B195)</f>
        <v>0</v>
      </c>
    </row>
    <row r="196" spans="2:4" x14ac:dyDescent="0.35">
      <c r="B196" s="173" t="s">
        <v>289</v>
      </c>
      <c r="C196" s="174">
        <f>SUMIFS('Realizace návratového grantu'!$L:$L,'Realizace návratového grantu'!$E:$E,$B196)</f>
        <v>0</v>
      </c>
      <c r="D196" s="175">
        <f>SUMIFS('Realizace návratového grantu'!$BE:$BE,'Realizace návratového grantu'!$E:$E,$B196)</f>
        <v>0</v>
      </c>
    </row>
    <row r="197" spans="2:4" x14ac:dyDescent="0.35">
      <c r="B197" s="173" t="s">
        <v>72</v>
      </c>
      <c r="C197" s="174">
        <f>SUMIFS('Realizace návratového grantu'!$L:$L,'Realizace návratového grantu'!$E:$E,$B197)</f>
        <v>0</v>
      </c>
      <c r="D197" s="175">
        <f>SUMIFS('Realizace návratového grantu'!$BE:$BE,'Realizace návratového grantu'!$E:$E,$B197)</f>
        <v>0</v>
      </c>
    </row>
    <row r="198" spans="2:4" x14ac:dyDescent="0.35">
      <c r="B198" s="173" t="s">
        <v>290</v>
      </c>
      <c r="C198" s="174">
        <f>SUMIFS('Realizace návratového grantu'!$L:$L,'Realizace návratového grantu'!$E:$E,$B198)</f>
        <v>0</v>
      </c>
      <c r="D198" s="175">
        <f>SUMIFS('Realizace návratového grantu'!$BE:$BE,'Realizace návratového grantu'!$E:$E,$B198)</f>
        <v>0</v>
      </c>
    </row>
    <row r="199" spans="2:4" x14ac:dyDescent="0.35">
      <c r="B199" s="173" t="s">
        <v>291</v>
      </c>
      <c r="C199" s="174">
        <f>SUMIFS('Realizace návratového grantu'!$L:$L,'Realizace návratového grantu'!$E:$E,$B199)</f>
        <v>0</v>
      </c>
      <c r="D199" s="175">
        <f>SUMIFS('Realizace návratového grantu'!$BE:$BE,'Realizace návratového grantu'!$E:$E,$B199)</f>
        <v>0</v>
      </c>
    </row>
    <row r="200" spans="2:4" x14ac:dyDescent="0.35">
      <c r="B200" s="173" t="s">
        <v>73</v>
      </c>
      <c r="C200" s="174">
        <f>SUMIFS('Realizace návratového grantu'!$L:$L,'Realizace návratového grantu'!$E:$E,$B200)</f>
        <v>0</v>
      </c>
      <c r="D200" s="175">
        <f>SUMIFS('Realizace návratového grantu'!$BE:$BE,'Realizace návratového grantu'!$E:$E,$B200)</f>
        <v>0</v>
      </c>
    </row>
    <row r="201" spans="2:4" x14ac:dyDescent="0.35">
      <c r="B201" s="173" t="s">
        <v>292</v>
      </c>
      <c r="C201" s="174">
        <f>SUMIFS('Realizace návratového grantu'!$L:$L,'Realizace návratového grantu'!$E:$E,$B201)</f>
        <v>0</v>
      </c>
      <c r="D201" s="175">
        <f>SUMIFS('Realizace návratového grantu'!$BE:$BE,'Realizace návratového grantu'!$E:$E,$B201)</f>
        <v>0</v>
      </c>
    </row>
    <row r="202" spans="2:4" x14ac:dyDescent="0.35">
      <c r="B202" s="173" t="s">
        <v>74</v>
      </c>
      <c r="C202" s="174">
        <f>SUMIFS('Realizace návratového grantu'!$L:$L,'Realizace návratového grantu'!$E:$E,$B202)</f>
        <v>0</v>
      </c>
      <c r="D202" s="175">
        <f>SUMIFS('Realizace návratového grantu'!$BE:$BE,'Realizace návratového grantu'!$E:$E,$B202)</f>
        <v>0</v>
      </c>
    </row>
    <row r="203" spans="2:4" x14ac:dyDescent="0.35">
      <c r="B203" s="173" t="s">
        <v>293</v>
      </c>
      <c r="C203" s="174">
        <f>SUMIFS('Realizace návratového grantu'!$L:$L,'Realizace návratového grantu'!$E:$E,$B203)</f>
        <v>0</v>
      </c>
      <c r="D203" s="175">
        <f>SUMIFS('Realizace návratového grantu'!$BE:$BE,'Realizace návratového grantu'!$E:$E,$B203)</f>
        <v>0</v>
      </c>
    </row>
    <row r="204" spans="2:4" x14ac:dyDescent="0.35">
      <c r="B204" s="173" t="s">
        <v>294</v>
      </c>
      <c r="C204" s="174">
        <f>SUMIFS('Realizace návratového grantu'!$L:$L,'Realizace návratového grantu'!$E:$E,$B204)</f>
        <v>0</v>
      </c>
      <c r="D204" s="175">
        <f>SUMIFS('Realizace návratového grantu'!$BE:$BE,'Realizace návratového grantu'!$E:$E,$B204)</f>
        <v>0</v>
      </c>
    </row>
    <row r="205" spans="2:4" x14ac:dyDescent="0.35">
      <c r="B205" s="173" t="s">
        <v>295</v>
      </c>
      <c r="C205" s="174">
        <f>SUMIFS('Realizace návratového grantu'!$L:$L,'Realizace návratového grantu'!$E:$E,$B205)</f>
        <v>0</v>
      </c>
      <c r="D205" s="175">
        <f>SUMIFS('Realizace návratového grantu'!$BE:$BE,'Realizace návratového grantu'!$E:$E,$B205)</f>
        <v>0</v>
      </c>
    </row>
    <row r="206" spans="2:4" x14ac:dyDescent="0.35">
      <c r="B206" s="173" t="s">
        <v>75</v>
      </c>
      <c r="C206" s="174">
        <f>SUMIFS('Realizace návratového grantu'!$L:$L,'Realizace návratového grantu'!$E:$E,$B206)</f>
        <v>0</v>
      </c>
      <c r="D206" s="175">
        <f>SUMIFS('Realizace návratového grantu'!$BE:$BE,'Realizace návratového grantu'!$E:$E,$B206)</f>
        <v>0</v>
      </c>
    </row>
  </sheetData>
  <sheetProtection algorithmName="SHA-512" hashValue="rMCBrLXsmyc1s+s8Ol5pVwPDghGOkvvT/VECAQFtjQ3hj+8+1ByRQZrc4bGPuE0/hYAHJTe1pLjh54ebUlqLCw==" saltValue="hIjaZbLqKH65Doe0VpW7pQ==" spinCount="100000" sheet="1" objects="1" scenarios="1"/>
  <mergeCells count="21">
    <mergeCell ref="A39:B39"/>
    <mergeCell ref="A21:B21"/>
    <mergeCell ref="A38:B38"/>
    <mergeCell ref="A28:B28"/>
    <mergeCell ref="C4:C7"/>
    <mergeCell ref="A18:B18"/>
    <mergeCell ref="A14:B14"/>
    <mergeCell ref="A8:B8"/>
    <mergeCell ref="A9:B9"/>
    <mergeCell ref="A10:B10"/>
    <mergeCell ref="A11:B11"/>
    <mergeCell ref="A12:B12"/>
    <mergeCell ref="A13:B13"/>
    <mergeCell ref="A15:B15"/>
    <mergeCell ref="A2:Q2"/>
    <mergeCell ref="A4:B7"/>
    <mergeCell ref="A19:B19"/>
    <mergeCell ref="A20:B20"/>
    <mergeCell ref="A23:B23"/>
    <mergeCell ref="D4:D7"/>
    <mergeCell ref="E4:E7"/>
  </mergeCells>
  <phoneticPr fontId="22" type="noConversion"/>
  <printOptions horizontalCentered="1"/>
  <pageMargins left="0.31496062992125984" right="0.31496062992125984" top="0.39370078740157483" bottom="0.39370078740157483" header="0.31496062992125984" footer="0.31496062992125984"/>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BS236"/>
  <sheetViews>
    <sheetView showGridLines="0" zoomScale="80" zoomScaleNormal="80" workbookViewId="0">
      <selection activeCell="BE129" sqref="BE129:BE139"/>
    </sheetView>
  </sheetViews>
  <sheetFormatPr defaultColWidth="8.81640625" defaultRowHeight="14.5" x14ac:dyDescent="0.35"/>
  <cols>
    <col min="1" max="1" width="2.54296875" style="50" customWidth="1"/>
    <col min="2" max="2" width="4" style="50" customWidth="1"/>
    <col min="3" max="3" width="18" style="69" customWidth="1"/>
    <col min="4" max="4" width="7.90625" style="69" customWidth="1"/>
    <col min="5" max="5" width="22.81640625" style="69" customWidth="1"/>
    <col min="6" max="6" width="12.90625" style="69" customWidth="1"/>
    <col min="7" max="7" width="14.81640625" style="50" customWidth="1"/>
    <col min="8" max="8" width="18.81640625" style="50" customWidth="1"/>
    <col min="9" max="9" width="22.1796875" style="50" customWidth="1"/>
    <col min="10" max="10" width="23.1796875" style="50" customWidth="1"/>
    <col min="11" max="11" width="2.54296875" style="7" customWidth="1"/>
    <col min="12" max="12" width="12.6328125" style="50" customWidth="1"/>
    <col min="13" max="13" width="11.54296875" style="50" customWidth="1"/>
    <col min="14" max="14" width="2.6328125" style="50" customWidth="1"/>
    <col min="15" max="15" width="3.54296875" style="50" customWidth="1"/>
    <col min="16" max="16" width="19.453125" style="50" customWidth="1"/>
    <col min="17" max="17" width="12.54296875" style="50" customWidth="1"/>
    <col min="18" max="18" width="27.81640625" style="50" customWidth="1"/>
    <col min="19" max="20" width="13.453125" style="50" customWidth="1"/>
    <col min="21" max="21" width="13.453125" style="7" customWidth="1"/>
    <col min="22" max="54" width="13.453125" style="50" customWidth="1"/>
    <col min="55" max="55" width="17.54296875" style="50" customWidth="1"/>
    <col min="56" max="56" width="19.08984375" style="50" customWidth="1"/>
    <col min="57" max="58" width="16.1796875" style="50" customWidth="1"/>
    <col min="59" max="59" width="10.90625" style="50" customWidth="1"/>
    <col min="60" max="71" width="15.54296875" style="50" customWidth="1"/>
    <col min="72" max="72" width="19.54296875" style="50" customWidth="1"/>
    <col min="73" max="73" width="2.54296875" style="50" customWidth="1"/>
    <col min="74" max="74" width="8.81640625" style="50"/>
    <col min="75" max="86" width="8.453125" style="50" customWidth="1"/>
    <col min="87" max="87" width="14.453125" style="50" customWidth="1"/>
    <col min="88" max="88" width="19.54296875" style="50" customWidth="1"/>
    <col min="89" max="89" width="2.54296875" style="50" customWidth="1"/>
    <col min="90" max="90" width="8.81640625" style="50"/>
    <col min="91" max="102" width="8.453125" style="50" customWidth="1"/>
    <col min="103" max="103" width="14.453125" style="50" customWidth="1"/>
    <col min="104" max="104" width="19.54296875" style="50" customWidth="1"/>
    <col min="105" max="105" width="2.54296875" style="50" customWidth="1"/>
    <col min="106" max="106" width="8.81640625" style="50"/>
    <col min="107" max="118" width="8.453125" style="50" customWidth="1"/>
    <col min="119" max="119" width="14.453125" style="50" customWidth="1"/>
    <col min="120" max="120" width="19.54296875" style="50" customWidth="1"/>
    <col min="121" max="121" width="2.54296875" style="50" customWidth="1"/>
    <col min="122" max="122" width="14.54296875" style="50" customWidth="1"/>
    <col min="123" max="123" width="14.453125" style="50" customWidth="1"/>
    <col min="124" max="124" width="19.54296875" style="50" customWidth="1"/>
    <col min="125" max="125" width="14.453125" style="50" customWidth="1"/>
    <col min="126" max="126" width="19.54296875" style="50" customWidth="1"/>
    <col min="127" max="128" width="12.453125" style="50" customWidth="1"/>
    <col min="129" max="16384" width="8.81640625" style="50"/>
  </cols>
  <sheetData>
    <row r="1" spans="1:71" s="51" customFormat="1" ht="15" thickBot="1" x14ac:dyDescent="0.4">
      <c r="A1" s="50"/>
      <c r="B1" s="517" t="s">
        <v>85</v>
      </c>
      <c r="C1" s="517"/>
      <c r="D1" s="50"/>
      <c r="E1" s="50"/>
      <c r="F1" s="50"/>
      <c r="G1" s="50"/>
      <c r="H1" s="50"/>
      <c r="I1" s="50"/>
      <c r="J1" s="50"/>
      <c r="K1" s="7"/>
      <c r="L1" s="50"/>
      <c r="M1" s="50"/>
    </row>
    <row r="2" spans="1:71" s="51" customFormat="1" ht="16.399999999999999" customHeight="1" thickBot="1" x14ac:dyDescent="0.4">
      <c r="A2" s="342"/>
      <c r="B2" s="52"/>
      <c r="C2" s="53"/>
      <c r="D2" s="53"/>
      <c r="E2" s="53"/>
      <c r="F2" s="53"/>
      <c r="G2" s="54"/>
      <c r="H2" s="54"/>
      <c r="I2" s="54"/>
      <c r="J2" s="55"/>
      <c r="K2" s="56"/>
      <c r="L2" s="522" t="s">
        <v>406</v>
      </c>
      <c r="M2" s="523"/>
    </row>
    <row r="3" spans="1:71" s="51" customFormat="1" ht="31.4" customHeight="1" thickBot="1" x14ac:dyDescent="0.4">
      <c r="A3" s="343"/>
      <c r="B3" s="57"/>
      <c r="C3" s="532" t="s">
        <v>449</v>
      </c>
      <c r="D3" s="532"/>
      <c r="E3" s="532"/>
      <c r="F3" s="58"/>
      <c r="G3" s="530" t="s">
        <v>301</v>
      </c>
      <c r="H3" s="531"/>
      <c r="I3" s="531"/>
      <c r="J3" s="116"/>
      <c r="K3" s="7"/>
      <c r="L3" s="224" t="s">
        <v>385</v>
      </c>
      <c r="M3" s="129">
        <f>L18</f>
        <v>0</v>
      </c>
      <c r="N3" s="102"/>
      <c r="O3" s="102"/>
      <c r="Q3" s="102"/>
      <c r="R3" s="121"/>
    </row>
    <row r="4" spans="1:71" s="51" customFormat="1" ht="8.15" customHeight="1" thickBot="1" x14ac:dyDescent="0.4">
      <c r="A4" s="343"/>
      <c r="B4" s="57"/>
      <c r="C4" s="306"/>
      <c r="D4" s="306"/>
      <c r="E4" s="306"/>
      <c r="F4" s="58"/>
      <c r="G4" s="113"/>
      <c r="H4" s="113"/>
      <c r="I4" s="113"/>
      <c r="J4" s="111"/>
      <c r="K4" s="7"/>
      <c r="L4" s="114"/>
      <c r="M4" s="130"/>
      <c r="N4" s="102"/>
      <c r="O4" s="102"/>
      <c r="P4" s="102"/>
      <c r="Q4" s="102"/>
    </row>
    <row r="5" spans="1:71" s="51" customFormat="1" ht="40" customHeight="1" thickBot="1" x14ac:dyDescent="0.4">
      <c r="A5" s="343"/>
      <c r="B5" s="57"/>
      <c r="C5" s="533" t="str">
        <f>IF(Úvod!F8="","",Úvod!F8)</f>
        <v/>
      </c>
      <c r="D5" s="533"/>
      <c r="E5" s="533"/>
      <c r="F5" s="58"/>
      <c r="G5" s="530" t="s">
        <v>302</v>
      </c>
      <c r="H5" s="531"/>
      <c r="I5" s="531"/>
      <c r="J5" s="112">
        <f>J18+J36+J60+J68+J79+J119</f>
        <v>0</v>
      </c>
      <c r="K5" s="7"/>
      <c r="L5" s="223" t="s">
        <v>384</v>
      </c>
      <c r="M5" s="131">
        <f>M18+L79+L119</f>
        <v>0</v>
      </c>
      <c r="N5" s="102"/>
      <c r="O5" s="102"/>
      <c r="P5" s="121" t="str">
        <f>IF(J5&gt;J3,"Pozor, částka přiřazená v kalkulačce k jednotlivým jednotkovým nákladům nemůže být vyšší než je částka alokovaná na návratový grant.","")</f>
        <v/>
      </c>
      <c r="Q5" s="102"/>
    </row>
    <row r="6" spans="1:71" s="51" customFormat="1" ht="8" customHeight="1" thickBot="1" x14ac:dyDescent="0.4">
      <c r="A6" s="343"/>
      <c r="B6" s="57"/>
      <c r="C6" s="533"/>
      <c r="D6" s="533"/>
      <c r="E6" s="533"/>
      <c r="F6" s="58"/>
      <c r="G6" s="113"/>
      <c r="H6" s="113"/>
      <c r="I6" s="113"/>
      <c r="J6" s="111"/>
      <c r="K6" s="7"/>
      <c r="L6" s="114"/>
      <c r="M6" s="130"/>
      <c r="N6" s="102"/>
      <c r="O6" s="102"/>
      <c r="P6" s="102"/>
      <c r="Q6" s="102"/>
    </row>
    <row r="7" spans="1:71" s="51" customFormat="1" ht="40" customHeight="1" thickBot="1" x14ac:dyDescent="0.4">
      <c r="A7" s="343"/>
      <c r="B7" s="57"/>
      <c r="C7" s="533"/>
      <c r="D7" s="533"/>
      <c r="E7" s="533"/>
      <c r="F7" s="58"/>
      <c r="G7" s="530" t="s">
        <v>303</v>
      </c>
      <c r="H7" s="531"/>
      <c r="I7" s="531"/>
      <c r="J7" s="112">
        <f>J3-J5</f>
        <v>0</v>
      </c>
      <c r="K7" s="7"/>
      <c r="L7" s="224" t="s">
        <v>386</v>
      </c>
      <c r="M7" s="129">
        <f>L47+L53</f>
        <v>0</v>
      </c>
      <c r="N7" s="102"/>
      <c r="O7" s="102"/>
      <c r="P7" s="259"/>
      <c r="Q7" s="102"/>
    </row>
    <row r="8" spans="1:71" s="51" customFormat="1" ht="16.399999999999999" customHeight="1" thickBot="1" x14ac:dyDescent="0.4">
      <c r="A8" s="344"/>
      <c r="B8" s="59"/>
      <c r="C8" s="60"/>
      <c r="D8" s="60"/>
      <c r="E8" s="60"/>
      <c r="F8" s="60"/>
      <c r="G8" s="61"/>
      <c r="H8" s="61"/>
      <c r="I8" s="61"/>
      <c r="J8" s="62"/>
      <c r="K8" s="7"/>
      <c r="L8" s="63"/>
      <c r="M8" s="132"/>
    </row>
    <row r="9" spans="1:71" ht="14.5" customHeight="1" thickBot="1" x14ac:dyDescent="0.4">
      <c r="C9" s="50"/>
      <c r="D9" s="50"/>
      <c r="E9" s="50"/>
      <c r="F9" s="50"/>
      <c r="K9" s="50"/>
      <c r="U9" s="50"/>
      <c r="BE9" s="105"/>
      <c r="BF9" s="105"/>
      <c r="BH9" s="105"/>
    </row>
    <row r="10" spans="1:71" ht="20.5" customHeight="1" thickBot="1" x14ac:dyDescent="0.5">
      <c r="B10" s="525" t="s">
        <v>346</v>
      </c>
      <c r="C10" s="526"/>
      <c r="D10" s="526"/>
      <c r="E10" s="526"/>
      <c r="F10" s="526"/>
      <c r="G10" s="526"/>
      <c r="H10" s="526"/>
      <c r="I10" s="526"/>
      <c r="J10" s="526"/>
      <c r="K10" s="526"/>
      <c r="L10" s="526"/>
      <c r="M10" s="527"/>
      <c r="P10" s="534" t="s">
        <v>439</v>
      </c>
      <c r="Q10" s="534"/>
      <c r="R10" s="534"/>
      <c r="S10" s="534"/>
      <c r="T10" s="534"/>
      <c r="U10" s="534"/>
      <c r="V10" s="534"/>
      <c r="W10" s="534"/>
      <c r="X10" s="534"/>
      <c r="Y10" s="534"/>
      <c r="Z10" s="534"/>
      <c r="AA10" s="534"/>
      <c r="AB10" s="534"/>
      <c r="AC10" s="534"/>
      <c r="AD10" s="534"/>
      <c r="AE10" s="534"/>
      <c r="AF10" s="534"/>
      <c r="AG10" s="534"/>
      <c r="AH10" s="534"/>
      <c r="AI10" s="534"/>
      <c r="AJ10" s="534"/>
      <c r="AK10" s="534"/>
      <c r="AL10" s="534"/>
      <c r="AM10" s="534"/>
      <c r="AN10" s="534"/>
      <c r="AO10" s="534"/>
      <c r="AP10" s="534"/>
      <c r="AQ10" s="534"/>
      <c r="AR10" s="534"/>
      <c r="AS10" s="534"/>
      <c r="AT10" s="534"/>
      <c r="AU10" s="534"/>
      <c r="AV10" s="534"/>
      <c r="AW10" s="534"/>
      <c r="AX10" s="534"/>
      <c r="AY10" s="534"/>
      <c r="AZ10" s="534"/>
      <c r="BA10" s="534"/>
      <c r="BB10" s="534"/>
      <c r="BC10" s="534"/>
      <c r="BD10" s="534"/>
      <c r="BE10" s="534"/>
      <c r="BF10" s="534"/>
      <c r="BH10" s="105"/>
    </row>
    <row r="11" spans="1:71" s="344" customFormat="1" ht="6" customHeight="1" thickBot="1" x14ac:dyDescent="0.4"/>
    <row r="12" spans="1:71" s="51" customFormat="1" ht="66" customHeight="1" thickBot="1" x14ac:dyDescent="0.4">
      <c r="A12" s="345"/>
      <c r="B12" s="431" t="s">
        <v>304</v>
      </c>
      <c r="C12" s="524"/>
      <c r="D12" s="524"/>
      <c r="E12" s="158" t="s">
        <v>314</v>
      </c>
      <c r="F12" s="158" t="s">
        <v>361</v>
      </c>
      <c r="G12" s="158" t="s">
        <v>315</v>
      </c>
      <c r="H12" s="158" t="s">
        <v>316</v>
      </c>
      <c r="I12" s="158" t="s">
        <v>357</v>
      </c>
      <c r="J12" s="124" t="s">
        <v>37</v>
      </c>
      <c r="K12" s="7"/>
      <c r="L12" s="557" t="s">
        <v>82</v>
      </c>
      <c r="M12" s="558"/>
      <c r="P12" s="495" t="s">
        <v>324</v>
      </c>
      <c r="Q12" s="203" t="s">
        <v>352</v>
      </c>
      <c r="R12" s="493" t="s">
        <v>87</v>
      </c>
      <c r="S12" s="36" t="s">
        <v>1</v>
      </c>
      <c r="T12" s="36" t="s">
        <v>2</v>
      </c>
      <c r="U12" s="36" t="s">
        <v>3</v>
      </c>
      <c r="V12" s="36" t="s">
        <v>4</v>
      </c>
      <c r="W12" s="36" t="s">
        <v>5</v>
      </c>
      <c r="X12" s="36" t="s">
        <v>6</v>
      </c>
      <c r="Y12" s="36" t="s">
        <v>7</v>
      </c>
      <c r="Z12" s="36" t="s">
        <v>8</v>
      </c>
      <c r="AA12" s="36" t="s">
        <v>9</v>
      </c>
      <c r="AB12" s="36" t="s">
        <v>10</v>
      </c>
      <c r="AC12" s="36" t="s">
        <v>11</v>
      </c>
      <c r="AD12" s="36" t="s">
        <v>12</v>
      </c>
      <c r="AE12" s="36" t="s">
        <v>13</v>
      </c>
      <c r="AF12" s="36" t="s">
        <v>14</v>
      </c>
      <c r="AG12" s="36" t="s">
        <v>15</v>
      </c>
      <c r="AH12" s="36" t="s">
        <v>16</v>
      </c>
      <c r="AI12" s="36" t="s">
        <v>17</v>
      </c>
      <c r="AJ12" s="36" t="s">
        <v>18</v>
      </c>
      <c r="AK12" s="36" t="s">
        <v>19</v>
      </c>
      <c r="AL12" s="36" t="s">
        <v>20</v>
      </c>
      <c r="AM12" s="36" t="s">
        <v>21</v>
      </c>
      <c r="AN12" s="36" t="s">
        <v>22</v>
      </c>
      <c r="AO12" s="36" t="s">
        <v>23</v>
      </c>
      <c r="AP12" s="36" t="s">
        <v>24</v>
      </c>
      <c r="AQ12" s="36" t="s">
        <v>25</v>
      </c>
      <c r="AR12" s="36" t="s">
        <v>26</v>
      </c>
      <c r="AS12" s="36" t="s">
        <v>27</v>
      </c>
      <c r="AT12" s="36" t="s">
        <v>28</v>
      </c>
      <c r="AU12" s="36" t="s">
        <v>29</v>
      </c>
      <c r="AV12" s="36" t="s">
        <v>30</v>
      </c>
      <c r="AW12" s="36" t="s">
        <v>31</v>
      </c>
      <c r="AX12" s="36" t="s">
        <v>32</v>
      </c>
      <c r="AY12" s="36" t="s">
        <v>33</v>
      </c>
      <c r="AZ12" s="36" t="s">
        <v>34</v>
      </c>
      <c r="BA12" s="36" t="s">
        <v>35</v>
      </c>
      <c r="BB12" s="36" t="s">
        <v>36</v>
      </c>
      <c r="BC12" s="156" t="s">
        <v>113</v>
      </c>
      <c r="BD12" s="156" t="s">
        <v>114</v>
      </c>
      <c r="BE12" s="156" t="s">
        <v>341</v>
      </c>
      <c r="BF12" s="156" t="s">
        <v>340</v>
      </c>
      <c r="BH12" s="482" t="s">
        <v>402</v>
      </c>
      <c r="BI12" s="483"/>
      <c r="BJ12" s="483"/>
      <c r="BK12" s="483"/>
      <c r="BL12" s="483"/>
      <c r="BM12" s="483"/>
      <c r="BN12" s="483"/>
      <c r="BO12" s="483"/>
      <c r="BP12" s="483"/>
      <c r="BQ12" s="483"/>
      <c r="BR12" s="483"/>
      <c r="BS12" s="483"/>
    </row>
    <row r="13" spans="1:71" s="51" customFormat="1" ht="21" hidden="1" customHeight="1" thickBot="1" x14ac:dyDescent="0.4">
      <c r="A13" s="346"/>
      <c r="B13" s="433"/>
      <c r="C13" s="504"/>
      <c r="D13" s="504"/>
      <c r="E13" s="64"/>
      <c r="F13" s="64"/>
      <c r="G13" s="75"/>
      <c r="H13" s="515" t="s">
        <v>319</v>
      </c>
      <c r="I13" s="167"/>
      <c r="J13" s="512" t="s">
        <v>317</v>
      </c>
      <c r="K13" s="7"/>
      <c r="L13" s="518">
        <v>204041</v>
      </c>
      <c r="M13" s="133"/>
      <c r="P13" s="496"/>
      <c r="Q13" s="168"/>
      <c r="R13" s="494"/>
      <c r="S13" s="28">
        <f>MONTH(Úvod!$F$12)</f>
        <v>1</v>
      </c>
      <c r="T13" s="29">
        <f t="shared" ref="T13:AA13" si="0">IF(S13=12,1,S13+1)</f>
        <v>2</v>
      </c>
      <c r="U13" s="29">
        <f t="shared" si="0"/>
        <v>3</v>
      </c>
      <c r="V13" s="30">
        <f t="shared" si="0"/>
        <v>4</v>
      </c>
      <c r="W13" s="30">
        <f t="shared" si="0"/>
        <v>5</v>
      </c>
      <c r="X13" s="30">
        <f t="shared" si="0"/>
        <v>6</v>
      </c>
      <c r="Y13" s="30">
        <f t="shared" si="0"/>
        <v>7</v>
      </c>
      <c r="Z13" s="30">
        <f t="shared" si="0"/>
        <v>8</v>
      </c>
      <c r="AA13" s="30">
        <f t="shared" si="0"/>
        <v>9</v>
      </c>
      <c r="AB13" s="30">
        <f>IF(AA13=12,1,AA13+1)</f>
        <v>10</v>
      </c>
      <c r="AC13" s="30">
        <f t="shared" ref="AC13:AJ13" si="1">IF(AB13=12,1,AB13+1)</f>
        <v>11</v>
      </c>
      <c r="AD13" s="30">
        <f t="shared" si="1"/>
        <v>12</v>
      </c>
      <c r="AE13" s="30">
        <f t="shared" si="1"/>
        <v>1</v>
      </c>
      <c r="AF13" s="30">
        <f t="shared" si="1"/>
        <v>2</v>
      </c>
      <c r="AG13" s="30">
        <f t="shared" si="1"/>
        <v>3</v>
      </c>
      <c r="AH13" s="30">
        <f t="shared" si="1"/>
        <v>4</v>
      </c>
      <c r="AI13" s="30">
        <f t="shared" si="1"/>
        <v>5</v>
      </c>
      <c r="AJ13" s="30">
        <f t="shared" si="1"/>
        <v>6</v>
      </c>
      <c r="AK13" s="30">
        <f>IF(AJ13=12,1,AJ13+1)</f>
        <v>7</v>
      </c>
      <c r="AL13" s="30">
        <f t="shared" ref="AL13:BB13" si="2">IF(AK13=12,1,AK13+1)</f>
        <v>8</v>
      </c>
      <c r="AM13" s="30">
        <f t="shared" si="2"/>
        <v>9</v>
      </c>
      <c r="AN13" s="30">
        <f t="shared" si="2"/>
        <v>10</v>
      </c>
      <c r="AO13" s="30">
        <f t="shared" si="2"/>
        <v>11</v>
      </c>
      <c r="AP13" s="30">
        <f t="shared" si="2"/>
        <v>12</v>
      </c>
      <c r="AQ13" s="30">
        <f t="shared" si="2"/>
        <v>1</v>
      </c>
      <c r="AR13" s="30">
        <f t="shared" si="2"/>
        <v>2</v>
      </c>
      <c r="AS13" s="30">
        <f t="shared" si="2"/>
        <v>3</v>
      </c>
      <c r="AT13" s="30">
        <f t="shared" si="2"/>
        <v>4</v>
      </c>
      <c r="AU13" s="30">
        <f t="shared" si="2"/>
        <v>5</v>
      </c>
      <c r="AV13" s="30">
        <f t="shared" si="2"/>
        <v>6</v>
      </c>
      <c r="AW13" s="30">
        <f t="shared" si="2"/>
        <v>7</v>
      </c>
      <c r="AX13" s="30">
        <f t="shared" si="2"/>
        <v>8</v>
      </c>
      <c r="AY13" s="30">
        <f t="shared" si="2"/>
        <v>9</v>
      </c>
      <c r="AZ13" s="30">
        <f t="shared" si="2"/>
        <v>10</v>
      </c>
      <c r="BA13" s="30">
        <f t="shared" si="2"/>
        <v>11</v>
      </c>
      <c r="BB13" s="30">
        <f t="shared" si="2"/>
        <v>12</v>
      </c>
      <c r="BC13" s="34"/>
      <c r="BD13" s="31"/>
      <c r="BE13" s="31"/>
      <c r="BF13" s="31"/>
    </row>
    <row r="14" spans="1:71" s="51" customFormat="1" ht="18" hidden="1" customHeight="1" x14ac:dyDescent="0.35">
      <c r="A14" s="346"/>
      <c r="B14" s="433"/>
      <c r="C14" s="504"/>
      <c r="D14" s="504"/>
      <c r="E14" s="64"/>
      <c r="F14" s="64"/>
      <c r="G14" s="75"/>
      <c r="H14" s="515"/>
      <c r="I14" s="167"/>
      <c r="J14" s="512"/>
      <c r="K14" s="7"/>
      <c r="L14" s="519"/>
      <c r="M14" s="134"/>
      <c r="P14" s="496"/>
      <c r="Q14" s="168"/>
      <c r="R14" s="494"/>
      <c r="S14" s="16">
        <f t="shared" ref="S14:AX14" si="3">VALUE(_xlfn.CONCAT(S13,".",S16))</f>
        <v>1</v>
      </c>
      <c r="T14" s="27">
        <f t="shared" si="3"/>
        <v>32</v>
      </c>
      <c r="U14" s="27">
        <f t="shared" si="3"/>
        <v>61</v>
      </c>
      <c r="V14" s="27">
        <f t="shared" si="3"/>
        <v>92</v>
      </c>
      <c r="W14" s="27">
        <f t="shared" si="3"/>
        <v>122</v>
      </c>
      <c r="X14" s="27">
        <f t="shared" si="3"/>
        <v>153</v>
      </c>
      <c r="Y14" s="27">
        <f t="shared" si="3"/>
        <v>183</v>
      </c>
      <c r="Z14" s="27">
        <f t="shared" si="3"/>
        <v>214</v>
      </c>
      <c r="AA14" s="27">
        <f t="shared" si="3"/>
        <v>245</v>
      </c>
      <c r="AB14" s="27">
        <f t="shared" si="3"/>
        <v>275</v>
      </c>
      <c r="AC14" s="27">
        <f t="shared" si="3"/>
        <v>306</v>
      </c>
      <c r="AD14" s="27">
        <f t="shared" si="3"/>
        <v>336</v>
      </c>
      <c r="AE14" s="27">
        <f t="shared" si="3"/>
        <v>367</v>
      </c>
      <c r="AF14" s="27">
        <f t="shared" si="3"/>
        <v>398</v>
      </c>
      <c r="AG14" s="27">
        <f t="shared" si="3"/>
        <v>426</v>
      </c>
      <c r="AH14" s="27">
        <f t="shared" si="3"/>
        <v>457</v>
      </c>
      <c r="AI14" s="27">
        <f t="shared" si="3"/>
        <v>487</v>
      </c>
      <c r="AJ14" s="27">
        <f t="shared" si="3"/>
        <v>518</v>
      </c>
      <c r="AK14" s="27">
        <f t="shared" si="3"/>
        <v>548</v>
      </c>
      <c r="AL14" s="27">
        <f t="shared" si="3"/>
        <v>579</v>
      </c>
      <c r="AM14" s="27">
        <f t="shared" si="3"/>
        <v>610</v>
      </c>
      <c r="AN14" s="27">
        <f t="shared" si="3"/>
        <v>640</v>
      </c>
      <c r="AO14" s="27">
        <f t="shared" si="3"/>
        <v>671</v>
      </c>
      <c r="AP14" s="27">
        <f t="shared" si="3"/>
        <v>701</v>
      </c>
      <c r="AQ14" s="27">
        <f t="shared" si="3"/>
        <v>732</v>
      </c>
      <c r="AR14" s="27">
        <f t="shared" si="3"/>
        <v>763</v>
      </c>
      <c r="AS14" s="27">
        <f t="shared" si="3"/>
        <v>791</v>
      </c>
      <c r="AT14" s="27">
        <f t="shared" si="3"/>
        <v>822</v>
      </c>
      <c r="AU14" s="27">
        <f t="shared" si="3"/>
        <v>852</v>
      </c>
      <c r="AV14" s="27">
        <f t="shared" si="3"/>
        <v>883</v>
      </c>
      <c r="AW14" s="27">
        <f t="shared" si="3"/>
        <v>913</v>
      </c>
      <c r="AX14" s="27">
        <f t="shared" si="3"/>
        <v>944</v>
      </c>
      <c r="AY14" s="27">
        <f t="shared" ref="AY14:BB14" si="4">VALUE(_xlfn.CONCAT(AY13,".",AY16))</f>
        <v>975</v>
      </c>
      <c r="AZ14" s="27">
        <f t="shared" si="4"/>
        <v>1005</v>
      </c>
      <c r="BA14" s="27">
        <f t="shared" si="4"/>
        <v>1036</v>
      </c>
      <c r="BB14" s="27">
        <f t="shared" si="4"/>
        <v>1066</v>
      </c>
      <c r="BC14" s="35"/>
      <c r="BD14" s="32"/>
      <c r="BE14" s="32"/>
      <c r="BF14" s="32"/>
    </row>
    <row r="15" spans="1:71" s="51" customFormat="1" ht="18" customHeight="1" x14ac:dyDescent="0.35">
      <c r="A15" s="346"/>
      <c r="B15" s="433"/>
      <c r="C15" s="504"/>
      <c r="D15" s="504"/>
      <c r="E15" s="515" t="s">
        <v>146</v>
      </c>
      <c r="F15" s="515" t="s">
        <v>146</v>
      </c>
      <c r="G15" s="515" t="s">
        <v>318</v>
      </c>
      <c r="H15" s="515"/>
      <c r="I15" s="515" t="s">
        <v>319</v>
      </c>
      <c r="J15" s="512"/>
      <c r="K15" s="7"/>
      <c r="L15" s="519"/>
      <c r="M15" s="509">
        <v>244021</v>
      </c>
      <c r="P15" s="496"/>
      <c r="Q15" s="481" t="s">
        <v>146</v>
      </c>
      <c r="R15" s="494"/>
      <c r="S15" s="17" t="str">
        <f>VLOOKUP(S13,'Podpůrná data'!$J$195:$K$206,2)</f>
        <v>leden</v>
      </c>
      <c r="T15" s="17" t="str">
        <f>VLOOKUP(T13,'Podpůrná data'!$J$195:$K$206,2)</f>
        <v>únor</v>
      </c>
      <c r="U15" s="17" t="str">
        <f>VLOOKUP(U13,'Podpůrná data'!$J$195:$K$206,2)</f>
        <v>březen</v>
      </c>
      <c r="V15" s="17" t="str">
        <f>VLOOKUP(V13,'Podpůrná data'!$J$195:$K$206,2)</f>
        <v>duben</v>
      </c>
      <c r="W15" s="17" t="str">
        <f>VLOOKUP(W13,'Podpůrná data'!$J$195:$K$206,2)</f>
        <v>květen</v>
      </c>
      <c r="X15" s="17" t="str">
        <f>VLOOKUP(X13,'Podpůrná data'!$J$195:$K$206,2)</f>
        <v>červen</v>
      </c>
      <c r="Y15" s="17" t="str">
        <f>VLOOKUP(Y13,'Podpůrná data'!$J$195:$K$206,2)</f>
        <v>červenec</v>
      </c>
      <c r="Z15" s="17" t="str">
        <f>VLOOKUP(Z13,'Podpůrná data'!$J$195:$K$206,2)</f>
        <v>srpen</v>
      </c>
      <c r="AA15" s="17" t="str">
        <f>VLOOKUP(AA13,'Podpůrná data'!$J$195:$K$206,2)</f>
        <v>září</v>
      </c>
      <c r="AB15" s="17" t="str">
        <f>VLOOKUP(AB13,'Podpůrná data'!$J$195:$K$206,2)</f>
        <v>říjen</v>
      </c>
      <c r="AC15" s="17" t="str">
        <f>VLOOKUP(AC13,'Podpůrná data'!$J$195:$K$206,2)</f>
        <v>listopad</v>
      </c>
      <c r="AD15" s="17" t="str">
        <f>VLOOKUP(AD13,'Podpůrná data'!$J$195:$K$206,2)</f>
        <v>prosinec</v>
      </c>
      <c r="AE15" s="17" t="str">
        <f>VLOOKUP(AE13,'Podpůrná data'!$J$195:$K$206,2)</f>
        <v>leden</v>
      </c>
      <c r="AF15" s="17" t="str">
        <f>VLOOKUP(AF13,'Podpůrná data'!$J$195:$K$206,2)</f>
        <v>únor</v>
      </c>
      <c r="AG15" s="17" t="str">
        <f>VLOOKUP(AG13,'Podpůrná data'!$J$195:$K$206,2)</f>
        <v>březen</v>
      </c>
      <c r="AH15" s="17" t="str">
        <f>VLOOKUP(AH13,'Podpůrná data'!$J$195:$K$206,2)</f>
        <v>duben</v>
      </c>
      <c r="AI15" s="17" t="str">
        <f>VLOOKUP(AI13,'Podpůrná data'!$J$195:$K$206,2)</f>
        <v>květen</v>
      </c>
      <c r="AJ15" s="17" t="str">
        <f>VLOOKUP(AJ13,'Podpůrná data'!$J$195:$K$206,2)</f>
        <v>červen</v>
      </c>
      <c r="AK15" s="17" t="str">
        <f>VLOOKUP(AK13,'Podpůrná data'!$J$195:$K$206,2)</f>
        <v>červenec</v>
      </c>
      <c r="AL15" s="17" t="str">
        <f>VLOOKUP(AL13,'Podpůrná data'!$J$195:$K$206,2)</f>
        <v>srpen</v>
      </c>
      <c r="AM15" s="17" t="str">
        <f>VLOOKUP(AM13,'Podpůrná data'!$J$195:$K$206,2)</f>
        <v>září</v>
      </c>
      <c r="AN15" s="17" t="str">
        <f>VLOOKUP(AN13,'Podpůrná data'!$J$195:$K$206,2)</f>
        <v>říjen</v>
      </c>
      <c r="AO15" s="17" t="str">
        <f>VLOOKUP(AO13,'Podpůrná data'!$J$195:$K$206,2)</f>
        <v>listopad</v>
      </c>
      <c r="AP15" s="17" t="str">
        <f>VLOOKUP(AP13,'Podpůrná data'!$J$195:$K$206,2)</f>
        <v>prosinec</v>
      </c>
      <c r="AQ15" s="17" t="str">
        <f>VLOOKUP(AQ13,'Podpůrná data'!$J$195:$K$206,2)</f>
        <v>leden</v>
      </c>
      <c r="AR15" s="17" t="str">
        <f>VLOOKUP(AR13,'Podpůrná data'!$J$195:$K$206,2)</f>
        <v>únor</v>
      </c>
      <c r="AS15" s="17" t="str">
        <f>VLOOKUP(AS13,'Podpůrná data'!$J$195:$K$206,2)</f>
        <v>březen</v>
      </c>
      <c r="AT15" s="17" t="str">
        <f>VLOOKUP(AT13,'Podpůrná data'!$J$195:$K$206,2)</f>
        <v>duben</v>
      </c>
      <c r="AU15" s="17" t="str">
        <f>VLOOKUP(AU13,'Podpůrná data'!$J$195:$K$206,2)</f>
        <v>květen</v>
      </c>
      <c r="AV15" s="17" t="str">
        <f>VLOOKUP(AV13,'Podpůrná data'!$J$195:$K$206,2)</f>
        <v>červen</v>
      </c>
      <c r="AW15" s="17" t="str">
        <f>VLOOKUP(AW13,'Podpůrná data'!$J$195:$K$206,2)</f>
        <v>červenec</v>
      </c>
      <c r="AX15" s="17" t="str">
        <f>VLOOKUP(AX13,'Podpůrná data'!$J$195:$K$206,2)</f>
        <v>srpen</v>
      </c>
      <c r="AY15" s="17" t="str">
        <f>VLOOKUP(AY13,'Podpůrná data'!$J$195:$K$206,2)</f>
        <v>září</v>
      </c>
      <c r="AZ15" s="17" t="str">
        <f>VLOOKUP(AZ13,'Podpůrná data'!$J$195:$K$206,2)</f>
        <v>říjen</v>
      </c>
      <c r="BA15" s="17" t="str">
        <f>VLOOKUP(BA13,'Podpůrná data'!$J$195:$K$206,2)</f>
        <v>listopad</v>
      </c>
      <c r="BB15" s="17" t="str">
        <f>VLOOKUP(BB13,'Podpůrná data'!$J$195:$K$206,2)</f>
        <v>prosinec</v>
      </c>
      <c r="BC15" s="549">
        <f>SUM(S26:BB26)</f>
        <v>0</v>
      </c>
      <c r="BD15" s="544">
        <f>SUM(S27:BB27)</f>
        <v>0</v>
      </c>
      <c r="BE15" s="497"/>
      <c r="BF15" s="497"/>
      <c r="BH15" s="104" t="s">
        <v>389</v>
      </c>
      <c r="BI15" s="104" t="s">
        <v>391</v>
      </c>
      <c r="BJ15" s="104" t="s">
        <v>392</v>
      </c>
      <c r="BK15" s="104" t="s">
        <v>393</v>
      </c>
      <c r="BL15" s="104" t="s">
        <v>394</v>
      </c>
      <c r="BM15" s="104" t="s">
        <v>395</v>
      </c>
      <c r="BN15" s="104" t="s">
        <v>396</v>
      </c>
      <c r="BO15" s="104" t="s">
        <v>397</v>
      </c>
      <c r="BP15" s="104" t="s">
        <v>398</v>
      </c>
      <c r="BQ15" s="104" t="s">
        <v>399</v>
      </c>
      <c r="BR15" s="104" t="s">
        <v>400</v>
      </c>
      <c r="BS15" s="104" t="s">
        <v>401</v>
      </c>
    </row>
    <row r="16" spans="1:71" s="51" customFormat="1" ht="16.399999999999999" customHeight="1" thickBot="1" x14ac:dyDescent="0.4">
      <c r="A16" s="346"/>
      <c r="B16" s="433"/>
      <c r="C16" s="504"/>
      <c r="D16" s="504"/>
      <c r="E16" s="515"/>
      <c r="F16" s="515"/>
      <c r="G16" s="515"/>
      <c r="H16" s="515"/>
      <c r="I16" s="515"/>
      <c r="J16" s="512"/>
      <c r="K16" s="7"/>
      <c r="L16" s="519"/>
      <c r="M16" s="528"/>
      <c r="P16" s="568"/>
      <c r="Q16" s="481"/>
      <c r="R16" s="494"/>
      <c r="S16" s="229">
        <f>YEAR(Úvod!$F$12)</f>
        <v>1900</v>
      </c>
      <c r="T16" s="229">
        <f t="shared" ref="T16:AY16" si="5">IF(T13=1,S16+1,S16)</f>
        <v>1900</v>
      </c>
      <c r="U16" s="229">
        <f t="shared" si="5"/>
        <v>1900</v>
      </c>
      <c r="V16" s="229">
        <f t="shared" si="5"/>
        <v>1900</v>
      </c>
      <c r="W16" s="229">
        <f t="shared" si="5"/>
        <v>1900</v>
      </c>
      <c r="X16" s="229">
        <f t="shared" si="5"/>
        <v>1900</v>
      </c>
      <c r="Y16" s="229">
        <f t="shared" si="5"/>
        <v>1900</v>
      </c>
      <c r="Z16" s="229">
        <f t="shared" si="5"/>
        <v>1900</v>
      </c>
      <c r="AA16" s="229">
        <f t="shared" si="5"/>
        <v>1900</v>
      </c>
      <c r="AB16" s="229">
        <f t="shared" si="5"/>
        <v>1900</v>
      </c>
      <c r="AC16" s="229">
        <f t="shared" si="5"/>
        <v>1900</v>
      </c>
      <c r="AD16" s="229">
        <f t="shared" si="5"/>
        <v>1900</v>
      </c>
      <c r="AE16" s="229">
        <f t="shared" si="5"/>
        <v>1901</v>
      </c>
      <c r="AF16" s="229">
        <f t="shared" si="5"/>
        <v>1901</v>
      </c>
      <c r="AG16" s="229">
        <f t="shared" si="5"/>
        <v>1901</v>
      </c>
      <c r="AH16" s="229">
        <f t="shared" si="5"/>
        <v>1901</v>
      </c>
      <c r="AI16" s="229">
        <f t="shared" si="5"/>
        <v>1901</v>
      </c>
      <c r="AJ16" s="229">
        <f t="shared" si="5"/>
        <v>1901</v>
      </c>
      <c r="AK16" s="229">
        <f t="shared" si="5"/>
        <v>1901</v>
      </c>
      <c r="AL16" s="229">
        <f t="shared" si="5"/>
        <v>1901</v>
      </c>
      <c r="AM16" s="229">
        <f t="shared" si="5"/>
        <v>1901</v>
      </c>
      <c r="AN16" s="229">
        <f t="shared" si="5"/>
        <v>1901</v>
      </c>
      <c r="AO16" s="229">
        <f t="shared" si="5"/>
        <v>1901</v>
      </c>
      <c r="AP16" s="229">
        <f t="shared" si="5"/>
        <v>1901</v>
      </c>
      <c r="AQ16" s="229">
        <f t="shared" si="5"/>
        <v>1902</v>
      </c>
      <c r="AR16" s="229">
        <f t="shared" si="5"/>
        <v>1902</v>
      </c>
      <c r="AS16" s="229">
        <f t="shared" si="5"/>
        <v>1902</v>
      </c>
      <c r="AT16" s="229">
        <f t="shared" si="5"/>
        <v>1902</v>
      </c>
      <c r="AU16" s="229">
        <f t="shared" si="5"/>
        <v>1902</v>
      </c>
      <c r="AV16" s="229">
        <f t="shared" si="5"/>
        <v>1902</v>
      </c>
      <c r="AW16" s="229">
        <f t="shared" si="5"/>
        <v>1902</v>
      </c>
      <c r="AX16" s="229">
        <f t="shared" si="5"/>
        <v>1902</v>
      </c>
      <c r="AY16" s="229">
        <f t="shared" si="5"/>
        <v>1902</v>
      </c>
      <c r="AZ16" s="229">
        <f t="shared" ref="AZ16:BB16" si="6">IF(AZ13=1,AY16+1,AY16)</f>
        <v>1902</v>
      </c>
      <c r="BA16" s="229">
        <f t="shared" si="6"/>
        <v>1902</v>
      </c>
      <c r="BB16" s="229">
        <f t="shared" si="6"/>
        <v>1902</v>
      </c>
      <c r="BC16" s="549"/>
      <c r="BD16" s="544"/>
      <c r="BE16" s="497"/>
      <c r="BF16" s="497"/>
    </row>
    <row r="17" spans="1:71" s="51" customFormat="1" ht="23" customHeight="1" x14ac:dyDescent="0.35">
      <c r="A17" s="346"/>
      <c r="B17" s="435"/>
      <c r="C17" s="505"/>
      <c r="D17" s="505"/>
      <c r="E17" s="515"/>
      <c r="F17" s="515"/>
      <c r="G17" s="515"/>
      <c r="H17" s="521"/>
      <c r="I17" s="521"/>
      <c r="J17" s="513"/>
      <c r="K17" s="7"/>
      <c r="L17" s="520"/>
      <c r="M17" s="529"/>
      <c r="O17" s="199"/>
      <c r="P17" s="552" t="str">
        <f>IF(Úvod!F10="","",Úvod!F10)</f>
        <v/>
      </c>
      <c r="Q17" s="559"/>
      <c r="R17" s="230" t="s">
        <v>390</v>
      </c>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549"/>
      <c r="BD17" s="544"/>
      <c r="BE17" s="497"/>
      <c r="BF17" s="497"/>
    </row>
    <row r="18" spans="1:71" s="51" customFormat="1" ht="23" customHeight="1" x14ac:dyDescent="0.35">
      <c r="A18" s="50"/>
      <c r="B18" s="65"/>
      <c r="C18" s="499"/>
      <c r="D18" s="499"/>
      <c r="E18" s="255"/>
      <c r="F18" s="256"/>
      <c r="G18" s="258"/>
      <c r="H18" s="109" t="str">
        <f>IF(E18="","",IF(E18='Podpůrná data'!$L$4,'Podpůrná data'!$F$4,IF(E18='Podpůrná data'!L5,'Podpůrná data'!F5,'Podpůrná data'!F4)))</f>
        <v/>
      </c>
      <c r="I18" s="109" t="str">
        <f>IF(H18="","",IF(E18='Podpůrná data'!$L$4,'Podpůrná data'!$G$4,IF(E18='Podpůrná data'!$L$5,'Podpůrná data'!$G$5,IF(E18='Podpůrná data'!L6,'Podpůrná data'!G4,""))))</f>
        <v/>
      </c>
      <c r="J18" s="155">
        <f>IF(G18="",0,G18*H18)</f>
        <v>0</v>
      </c>
      <c r="K18" s="18">
        <f>IF(J18&gt;0,IF(ISTEXT(C18)=TRUE,0,1),0)</f>
        <v>0</v>
      </c>
      <c r="L18" s="139">
        <f>IF(J18&gt;0,1,0)</f>
        <v>0</v>
      </c>
      <c r="M18" s="140">
        <f>IF(J18&gt;0,1,0)</f>
        <v>0</v>
      </c>
      <c r="N18" s="66"/>
      <c r="O18" s="569"/>
      <c r="P18" s="553"/>
      <c r="Q18" s="560"/>
      <c r="R18" s="210" t="s">
        <v>77</v>
      </c>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549"/>
      <c r="BD18" s="544"/>
      <c r="BE18" s="497"/>
      <c r="BF18" s="497"/>
    </row>
    <row r="19" spans="1:71" s="51" customFormat="1" ht="31.5" customHeight="1" x14ac:dyDescent="0.35">
      <c r="A19" s="50"/>
      <c r="B19" s="67"/>
      <c r="C19" s="33"/>
      <c r="D19" s="33"/>
      <c r="E19" s="33"/>
      <c r="F19" s="33"/>
      <c r="G19" s="33"/>
      <c r="H19" s="33"/>
      <c r="I19" s="33"/>
      <c r="J19" s="19"/>
      <c r="K19" s="7"/>
      <c r="L19" s="135"/>
      <c r="M19" s="136"/>
      <c r="O19" s="570"/>
      <c r="P19" s="553"/>
      <c r="Q19" s="560"/>
      <c r="R19" s="210" t="s">
        <v>88</v>
      </c>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549"/>
      <c r="BD19" s="544"/>
      <c r="BE19" s="497"/>
      <c r="BF19" s="497"/>
    </row>
    <row r="20" spans="1:71" s="51" customFormat="1" ht="22" hidden="1" customHeight="1" x14ac:dyDescent="0.35">
      <c r="A20" s="50"/>
      <c r="B20" s="67"/>
      <c r="C20" s="33"/>
      <c r="D20" s="33"/>
      <c r="E20" s="33"/>
      <c r="F20" s="33"/>
      <c r="G20" s="33"/>
      <c r="H20" s="33"/>
      <c r="I20" s="33"/>
      <c r="J20" s="19"/>
      <c r="K20" s="7"/>
      <c r="L20" s="135"/>
      <c r="M20" s="136"/>
      <c r="O20" s="199"/>
      <c r="R20" s="211" t="s">
        <v>89</v>
      </c>
      <c r="S20" s="20">
        <f>IF(S18&lt;&gt;0,1,0)</f>
        <v>0</v>
      </c>
      <c r="T20" s="20">
        <f t="shared" ref="T20:AY20" si="7">IF(S20&gt;0,S20+1,IF(T18&lt;&gt;0,1,0))</f>
        <v>0</v>
      </c>
      <c r="U20" s="20">
        <f t="shared" si="7"/>
        <v>0</v>
      </c>
      <c r="V20" s="20">
        <f t="shared" si="7"/>
        <v>0</v>
      </c>
      <c r="W20" s="20">
        <f t="shared" si="7"/>
        <v>0</v>
      </c>
      <c r="X20" s="20">
        <f t="shared" si="7"/>
        <v>0</v>
      </c>
      <c r="Y20" s="20">
        <f t="shared" si="7"/>
        <v>0</v>
      </c>
      <c r="Z20" s="20">
        <f t="shared" si="7"/>
        <v>0</v>
      </c>
      <c r="AA20" s="20">
        <f t="shared" si="7"/>
        <v>0</v>
      </c>
      <c r="AB20" s="20">
        <f t="shared" si="7"/>
        <v>0</v>
      </c>
      <c r="AC20" s="20">
        <f t="shared" si="7"/>
        <v>0</v>
      </c>
      <c r="AD20" s="20">
        <f t="shared" si="7"/>
        <v>0</v>
      </c>
      <c r="AE20" s="20">
        <f t="shared" si="7"/>
        <v>0</v>
      </c>
      <c r="AF20" s="20">
        <f t="shared" si="7"/>
        <v>0</v>
      </c>
      <c r="AG20" s="20">
        <f t="shared" si="7"/>
        <v>0</v>
      </c>
      <c r="AH20" s="20">
        <f t="shared" si="7"/>
        <v>0</v>
      </c>
      <c r="AI20" s="20">
        <f t="shared" si="7"/>
        <v>0</v>
      </c>
      <c r="AJ20" s="20">
        <f t="shared" si="7"/>
        <v>0</v>
      </c>
      <c r="AK20" s="20">
        <f t="shared" si="7"/>
        <v>0</v>
      </c>
      <c r="AL20" s="20">
        <f t="shared" si="7"/>
        <v>0</v>
      </c>
      <c r="AM20" s="20">
        <f t="shared" si="7"/>
        <v>0</v>
      </c>
      <c r="AN20" s="20">
        <f t="shared" si="7"/>
        <v>0</v>
      </c>
      <c r="AO20" s="20">
        <f t="shared" si="7"/>
        <v>0</v>
      </c>
      <c r="AP20" s="20">
        <f t="shared" si="7"/>
        <v>0</v>
      </c>
      <c r="AQ20" s="20">
        <f t="shared" si="7"/>
        <v>0</v>
      </c>
      <c r="AR20" s="20">
        <f t="shared" si="7"/>
        <v>0</v>
      </c>
      <c r="AS20" s="20">
        <f t="shared" si="7"/>
        <v>0</v>
      </c>
      <c r="AT20" s="20">
        <f t="shared" si="7"/>
        <v>0</v>
      </c>
      <c r="AU20" s="20">
        <f t="shared" si="7"/>
        <v>0</v>
      </c>
      <c r="AV20" s="20">
        <f t="shared" si="7"/>
        <v>0</v>
      </c>
      <c r="AW20" s="20">
        <f t="shared" si="7"/>
        <v>0</v>
      </c>
      <c r="AX20" s="20">
        <f t="shared" si="7"/>
        <v>0</v>
      </c>
      <c r="AY20" s="20">
        <f t="shared" si="7"/>
        <v>0</v>
      </c>
      <c r="AZ20" s="20">
        <f t="shared" ref="AZ20:BB20" si="8">IF(AY20&gt;0,AY20+1,IF(AZ18&lt;&gt;0,1,0))</f>
        <v>0</v>
      </c>
      <c r="BA20" s="20">
        <f t="shared" si="8"/>
        <v>0</v>
      </c>
      <c r="BB20" s="20">
        <f t="shared" si="8"/>
        <v>0</v>
      </c>
      <c r="BC20" s="549"/>
      <c r="BD20" s="544"/>
      <c r="BE20" s="497"/>
      <c r="BF20" s="497"/>
    </row>
    <row r="21" spans="1:71" s="51" customFormat="1" ht="22" hidden="1" customHeight="1" x14ac:dyDescent="0.35">
      <c r="A21" s="50"/>
      <c r="B21" s="67"/>
      <c r="C21" s="33"/>
      <c r="D21" s="33"/>
      <c r="E21" s="33"/>
      <c r="F21" s="33"/>
      <c r="G21" s="33"/>
      <c r="H21" s="33"/>
      <c r="I21" s="33"/>
      <c r="J21" s="19"/>
      <c r="K21" s="7"/>
      <c r="L21" s="135"/>
      <c r="M21" s="136"/>
      <c r="O21" s="199"/>
      <c r="R21" s="211" t="s">
        <v>90</v>
      </c>
      <c r="S21" s="20">
        <f>S20</f>
        <v>0</v>
      </c>
      <c r="T21" s="20">
        <f>IF(T20=0,0,IF(OR(S21=0,S21=12),1,S21+1))</f>
        <v>0</v>
      </c>
      <c r="U21" s="20">
        <f t="shared" ref="U21:AA21" si="9">IF(U20=0,0,IF(OR(T21=0,T21=12),1,T21+1))</f>
        <v>0</v>
      </c>
      <c r="V21" s="20">
        <f t="shared" si="9"/>
        <v>0</v>
      </c>
      <c r="W21" s="20">
        <f t="shared" si="9"/>
        <v>0</v>
      </c>
      <c r="X21" s="20">
        <f t="shared" si="9"/>
        <v>0</v>
      </c>
      <c r="Y21" s="20">
        <f t="shared" si="9"/>
        <v>0</v>
      </c>
      <c r="Z21" s="20">
        <f t="shared" si="9"/>
        <v>0</v>
      </c>
      <c r="AA21" s="20">
        <f t="shared" si="9"/>
        <v>0</v>
      </c>
      <c r="AB21" s="20">
        <f t="shared" ref="AB21" si="10">IF(AB20=0,0,IF(OR(AA21=0,AA21=12),1,AA21+1))</f>
        <v>0</v>
      </c>
      <c r="AC21" s="20">
        <f t="shared" ref="AC21" si="11">IF(AC20=0,0,IF(OR(AB21=0,AB21=12),1,AB21+1))</f>
        <v>0</v>
      </c>
      <c r="AD21" s="20">
        <f t="shared" ref="AD21" si="12">IF(AD20=0,0,IF(OR(AC21=0,AC21=12),1,AC21+1))</f>
        <v>0</v>
      </c>
      <c r="AE21" s="20">
        <f t="shared" ref="AE21" si="13">IF(AE20=0,0,IF(OR(AD21=0,AD21=12),1,AD21+1))</f>
        <v>0</v>
      </c>
      <c r="AF21" s="20">
        <f t="shared" ref="AF21" si="14">IF(AF20=0,0,IF(OR(AE21=0,AE21=12),1,AE21+1))</f>
        <v>0</v>
      </c>
      <c r="AG21" s="20">
        <f t="shared" ref="AG21:AH21" si="15">IF(AG20=0,0,IF(OR(AF21=0,AF21=12),1,AF21+1))</f>
        <v>0</v>
      </c>
      <c r="AH21" s="20">
        <f t="shared" si="15"/>
        <v>0</v>
      </c>
      <c r="AI21" s="20">
        <f t="shared" ref="AI21" si="16">IF(AI20=0,0,IF(OR(AH21=0,AH21=12),1,AH21+1))</f>
        <v>0</v>
      </c>
      <c r="AJ21" s="20">
        <f t="shared" ref="AJ21" si="17">IF(AJ20=0,0,IF(OR(AI21=0,AI21=12),1,AI21+1))</f>
        <v>0</v>
      </c>
      <c r="AK21" s="20">
        <f t="shared" ref="AK21" si="18">IF(AK20=0,0,IF(OR(AJ21=0,AJ21=12),1,AJ21+1))</f>
        <v>0</v>
      </c>
      <c r="AL21" s="20">
        <f t="shared" ref="AL21" si="19">IF(AL20=0,0,IF(OR(AK21=0,AK21=12),1,AK21+1))</f>
        <v>0</v>
      </c>
      <c r="AM21" s="20">
        <f t="shared" ref="AM21" si="20">IF(AM20=0,0,IF(OR(AL21=0,AL21=12),1,AL21+1))</f>
        <v>0</v>
      </c>
      <c r="AN21" s="20">
        <f t="shared" ref="AN21:AO21" si="21">IF(AN20=0,0,IF(OR(AM21=0,AM21=12),1,AM21+1))</f>
        <v>0</v>
      </c>
      <c r="AO21" s="20">
        <f t="shared" si="21"/>
        <v>0</v>
      </c>
      <c r="AP21" s="20">
        <f t="shared" ref="AP21" si="22">IF(AP20=0,0,IF(OR(AO21=0,AO21=12),1,AO21+1))</f>
        <v>0</v>
      </c>
      <c r="AQ21" s="20">
        <f t="shared" ref="AQ21" si="23">IF(AQ20=0,0,IF(OR(AP21=0,AP21=12),1,AP21+1))</f>
        <v>0</v>
      </c>
      <c r="AR21" s="20">
        <f t="shared" ref="AR21" si="24">IF(AR20=0,0,IF(OR(AQ21=0,AQ21=12),1,AQ21+1))</f>
        <v>0</v>
      </c>
      <c r="AS21" s="20">
        <f t="shared" ref="AS21" si="25">IF(AS20=0,0,IF(OR(AR21=0,AR21=12),1,AR21+1))</f>
        <v>0</v>
      </c>
      <c r="AT21" s="20">
        <f t="shared" ref="AT21" si="26">IF(AT20=0,0,IF(OR(AS21=0,AS21=12),1,AS21+1))</f>
        <v>0</v>
      </c>
      <c r="AU21" s="20">
        <f t="shared" ref="AU21:AV21" si="27">IF(AU20=0,0,IF(OR(AT21=0,AT21=12),1,AT21+1))</f>
        <v>0</v>
      </c>
      <c r="AV21" s="20">
        <f t="shared" si="27"/>
        <v>0</v>
      </c>
      <c r="AW21" s="20">
        <f t="shared" ref="AW21" si="28">IF(AW20=0,0,IF(OR(AV21=0,AV21=12),1,AV21+1))</f>
        <v>0</v>
      </c>
      <c r="AX21" s="20">
        <f t="shared" ref="AX21" si="29">IF(AX20=0,0,IF(OR(AW21=0,AW21=12),1,AW21+1))</f>
        <v>0</v>
      </c>
      <c r="AY21" s="20">
        <f t="shared" ref="AY21" si="30">IF(AY20=0,0,IF(OR(AX21=0,AX21=12),1,AX21+1))</f>
        <v>0</v>
      </c>
      <c r="AZ21" s="20">
        <f t="shared" ref="AZ21" si="31">IF(AZ20=0,0,IF(OR(AY21=0,AY21=12),1,AY21+1))</f>
        <v>0</v>
      </c>
      <c r="BA21" s="20">
        <f t="shared" ref="BA21" si="32">IF(BA20=0,0,IF(OR(AZ21=0,AZ21=12),1,AZ21+1))</f>
        <v>0</v>
      </c>
      <c r="BB21" s="20">
        <f t="shared" ref="BB21" si="33">IF(BB20=0,0,IF(OR(BA21=0,BA21=12),1,BA21+1))</f>
        <v>0</v>
      </c>
      <c r="BC21" s="549"/>
      <c r="BD21" s="544"/>
      <c r="BE21" s="497"/>
      <c r="BF21" s="497"/>
    </row>
    <row r="22" spans="1:71" s="51" customFormat="1" ht="43.5" x14ac:dyDescent="0.35">
      <c r="A22" s="50"/>
      <c r="B22" s="67"/>
      <c r="C22" s="33"/>
      <c r="D22" s="33"/>
      <c r="E22" s="33"/>
      <c r="F22" s="33"/>
      <c r="G22" s="33"/>
      <c r="H22" s="33"/>
      <c r="I22" s="33"/>
      <c r="J22" s="19"/>
      <c r="K22" s="7"/>
      <c r="L22" s="135"/>
      <c r="M22" s="136"/>
      <c r="O22" s="199"/>
      <c r="R22" s="210" t="s">
        <v>165</v>
      </c>
      <c r="S22" s="22">
        <f>IF(S21&gt;0,IF(S25&gt;$G18,$G18,S25),0)</f>
        <v>0</v>
      </c>
      <c r="T22" s="22">
        <f>IF(T21&gt;0,IF((SUMIFS($S24:S24,$S21:S21,12)+IF(S21=12,0,S22)+T25)&gt;=$G18,$G18-FLOOR(SUMIFS($S24:S24,$S21:S21,12),1),IF(T21=1,T25,T25+S22)),0)</f>
        <v>0</v>
      </c>
      <c r="U22" s="22">
        <f>IF(U21&gt;0,IF((SUMIFS($S24:T24,$S21:T21,12)+IF(T21=12,0,T22)+U25)&gt;=$G18,$G18-FLOOR(SUMIFS($S24:T24,$S21:T21,12),1),IF(U21=1,U25,U25+T22)),0)</f>
        <v>0</v>
      </c>
      <c r="V22" s="22">
        <f>IF(V21&gt;0,IF((SUMIFS($S24:U24,$S21:U21,12)+IF(U21=12,0,U22)+V25)&gt;=$G18,$G18-FLOOR(SUMIFS($S24:U24,$S21:U21,12),1),IF(V21=1,V25,V25+U22)),0)</f>
        <v>0</v>
      </c>
      <c r="W22" s="22">
        <f>IF(W21&gt;0,IF((SUMIFS($S24:V24,$S21:V21,12)+IF(V21=12,0,V22)+W25)&gt;=$G18,$G18-FLOOR(SUMIFS($S24:V24,$S21:V21,12),1),IF(W21=1,W25,W25+V22)),0)</f>
        <v>0</v>
      </c>
      <c r="X22" s="22">
        <f>IF(X21&gt;0,IF((SUMIFS($S24:W24,$S21:W21,12)+IF(W21=12,0,W22)+X25)&gt;=$G18,$G18-FLOOR(SUMIFS($S24:W24,$S21:W21,12),1),IF(X21=1,X25,X25+W22)),0)</f>
        <v>0</v>
      </c>
      <c r="Y22" s="22">
        <f>IF(Y21&gt;0,IF((SUMIFS($S24:X24,$S21:X21,12)+IF(X21=12,0,X22)+Y25)&gt;=$G18,$G18-FLOOR(SUMIFS($S24:X24,$S21:X21,12),1),IF(Y21=1,Y25,Y25+X22)),0)</f>
        <v>0</v>
      </c>
      <c r="Z22" s="22">
        <f>IF(Z21&gt;0,IF((SUMIFS($S24:Y24,$S21:Y21,12)+IF(Y21=12,0,Y22)+Z25)&gt;=$G18,$G18-FLOOR(SUMIFS($S24:Y24,$S21:Y21,12),1),IF(Z21=1,Z25,Z25+Y22)),0)</f>
        <v>0</v>
      </c>
      <c r="AA22" s="22">
        <f>IF(AA21&gt;0,IF((SUMIFS($S24:Z24,$S21:Z21,12)+IF(Z21=12,0,Z22)+AA25)&gt;=$G18,$G18-FLOOR(SUMIFS($S24:Z24,$S21:Z21,12),1),IF(AA21=1,AA25,AA25+Z22)),0)</f>
        <v>0</v>
      </c>
      <c r="AB22" s="22">
        <f>IF(AB21&gt;0,IF((SUMIFS($S24:AA24,$S21:AA21,12)+IF(AA21=12,0,AA22)+AB25)&gt;=$G18,$G18-FLOOR(SUMIFS($S24:AA24,$S21:AA21,12),1),IF(AB21=1,AB25,AB25+AA22)),0)</f>
        <v>0</v>
      </c>
      <c r="AC22" s="22">
        <f>IF(AC21&gt;0,IF((SUMIFS($S24:AB24,$S21:AB21,12)+IF(AB21=12,0,AB22)+AC25)&gt;=$G18,$G18-FLOOR(SUMIFS($S24:AB24,$S21:AB21,12),1),IF(AC21=1,AC25,AC25+AB22)),0)</f>
        <v>0</v>
      </c>
      <c r="AD22" s="22">
        <f>IF(AD21&gt;0,IF((SUMIFS($S24:AC24,$S21:AC21,12)+IF(AC21=12,0,AC22)+AD25)&gt;=$G18,$G18-FLOOR(SUMIFS($S24:AC24,$S21:AC21,12),1),IF(AD21=1,AD25,AD25+AC22)),0)</f>
        <v>0</v>
      </c>
      <c r="AE22" s="22">
        <f>IF(AE21&gt;0,IF((SUMIFS($S24:AD24,$S21:AD21,12)+IF(AD21=12,0,AD22)+AE25)&gt;=$G18,$G18-FLOOR(SUMIFS($S24:AD24,$S21:AD21,12),1),IF(AE21=1,AE25,AE25+AD22)),0)</f>
        <v>0</v>
      </c>
      <c r="AF22" s="22">
        <f>IF(AF21&gt;0,IF((SUMIFS($S24:AE24,$S21:AE21,12)+IF(AE21=12,0,AE22)+AF25)&gt;=$G18,$G18-FLOOR(SUMIFS($S24:AE24,$S21:AE21,12),1),IF(AF21=1,AF25,AF25+AE22)),0)</f>
        <v>0</v>
      </c>
      <c r="AG22" s="22">
        <f>IF(AG21&gt;0,IF((SUMIFS($S24:AF24,$S21:AF21,12)+IF(AF21=12,0,AF22)+AG25)&gt;=$G18,$G18-FLOOR(SUMIFS($S24:AF24,$S21:AF21,12),1),IF(AG21=1,AG25,AG25+AF22)),0)</f>
        <v>0</v>
      </c>
      <c r="AH22" s="22">
        <f>IF(AH21&gt;0,IF((SUMIFS($S24:AG24,$S21:AG21,12)+IF(AG21=12,0,AG22)+AH25)&gt;=$G18,$G18-FLOOR(SUMIFS($S24:AG24,$S21:AG21,12),1),IF(AH21=1,AH25,AH25+AG22)),0)</f>
        <v>0</v>
      </c>
      <c r="AI22" s="22">
        <f>IF(AI21&gt;0,IF((SUMIFS($S24:AH24,$S21:AH21,12)+IF(AH21=12,0,AH22)+AI25)&gt;=$G18,$G18-FLOOR(SUMIFS($S24:AH24,$S21:AH21,12),1),IF(AI21=1,AI25,AI25+AH22)),0)</f>
        <v>0</v>
      </c>
      <c r="AJ22" s="22">
        <f>IF(AJ21&gt;0,IF((SUMIFS($S24:AI24,$S21:AI21,12)+IF(AI21=12,0,AI22)+AJ25)&gt;=$G18,$G18-FLOOR(SUMIFS($S24:AI24,$S21:AI21,12),1),IF(AJ21=1,AJ25,AJ25+AI22)),0)</f>
        <v>0</v>
      </c>
      <c r="AK22" s="22">
        <f>IF(AK21&gt;0,IF((SUMIFS($S24:AJ24,$S21:AJ21,12)+IF(AJ21=12,0,AJ22)+AK25)&gt;=$G18,$G18-FLOOR(SUMIFS($S24:AJ24,$S21:AJ21,12),1),IF(AK21=1,AK25,AK25+AJ22)),0)</f>
        <v>0</v>
      </c>
      <c r="AL22" s="22">
        <f>IF(AL21&gt;0,IF((SUMIFS($S24:AK24,$S21:AK21,12)+IF(AK21=12,0,AK22)+AL25)&gt;=$G18,$G18-FLOOR(SUMIFS($S24:AK24,$S21:AK21,12),1),IF(AL21=1,AL25,AL25+AK22)),0)</f>
        <v>0</v>
      </c>
      <c r="AM22" s="22">
        <f>IF(AM21&gt;0,IF((SUMIFS($S24:AL24,$S21:AL21,12)+IF(AL21=12,0,AL22)+AM25)&gt;=$G18,$G18-FLOOR(SUMIFS($S24:AL24,$S21:AL21,12),1),IF(AM21=1,AM25,AM25+AL22)),0)</f>
        <v>0</v>
      </c>
      <c r="AN22" s="22">
        <f>IF(AN21&gt;0,IF((SUMIFS($S24:AM24,$S21:AM21,12)+IF(AM21=12,0,AM22)+AN25)&gt;=$G18,$G18-FLOOR(SUMIFS($S24:AM24,$S21:AM21,12),1),IF(AN21=1,AN25,AN25+AM22)),0)</f>
        <v>0</v>
      </c>
      <c r="AO22" s="22">
        <f>IF(AO21&gt;0,IF((SUMIFS($S24:AN24,$S21:AN21,12)+IF(AN21=12,0,AN22)+AO25)&gt;=$G18,$G18-FLOOR(SUMIFS($S24:AN24,$S21:AN21,12),1),IF(AO21=1,AO25,AO25+AN22)),0)</f>
        <v>0</v>
      </c>
      <c r="AP22" s="22">
        <f>IF(AP21&gt;0,IF((SUMIFS($S24:AO24,$S21:AO21,12)+IF(AO21=12,0,AO22)+AP25)&gt;=$G18,$G18-FLOOR(SUMIFS($S24:AO24,$S21:AO21,12),1),IF(AP21=1,AP25,AP25+AO22)),0)</f>
        <v>0</v>
      </c>
      <c r="AQ22" s="22">
        <f>IF(AQ21&gt;0,IF((SUMIFS($S24:AP24,$S21:AP21,12)+IF(AP21=12,0,AP22)+AQ25)&gt;=$G18,$G18-FLOOR(SUMIFS($S24:AP24,$S21:AP21,12),1),IF(AQ21=1,AQ25,AQ25+AP22)),0)</f>
        <v>0</v>
      </c>
      <c r="AR22" s="22">
        <f>IF(AR21&gt;0,IF((SUMIFS($S24:AQ24,$S21:AQ21,12)+IF(AQ21=12,0,AQ22)+AR25)&gt;=$G18,$G18-FLOOR(SUMIFS($S24:AQ24,$S21:AQ21,12),1),IF(AR21=1,AR25,AR25+AQ22)),0)</f>
        <v>0</v>
      </c>
      <c r="AS22" s="22">
        <f>IF(AS21&gt;0,IF((SUMIFS($S24:AR24,$S21:AR21,12)+IF(AR21=12,0,AR22)+AS25)&gt;=$G18,$G18-FLOOR(SUMIFS($S24:AR24,$S21:AR21,12),1),IF(AS21=1,AS25,AS25+AR22)),0)</f>
        <v>0</v>
      </c>
      <c r="AT22" s="22">
        <f>IF(AT21&gt;0,IF((SUMIFS($S24:AS24,$S21:AS21,12)+IF(AS21=12,0,AS22)+AT25)&gt;=$G18,$G18-FLOOR(SUMIFS($S24:AS24,$S21:AS21,12),1),IF(AT21=1,AT25,AT25+AS22)),0)</f>
        <v>0</v>
      </c>
      <c r="AU22" s="22">
        <f>IF(AU21&gt;0,IF((SUMIFS($S24:AT24,$S21:AT21,12)+IF(AT21=12,0,AT22)+AU25)&gt;=$G18,$G18-FLOOR(SUMIFS($S24:AT24,$S21:AT21,12),1),IF(AU21=1,AU25,AU25+AT22)),0)</f>
        <v>0</v>
      </c>
      <c r="AV22" s="22">
        <f>IF(AV21&gt;0,IF((SUMIFS($S24:AU24,$S21:AU21,12)+IF(AU21=12,0,AU22)+AV25)&gt;=$G18,$G18-FLOOR(SUMIFS($S24:AU24,$S21:AU21,12),1),IF(AV21=1,AV25,AV25+AU22)),0)</f>
        <v>0</v>
      </c>
      <c r="AW22" s="22">
        <f>IF(AW21&gt;0,IF((SUMIFS($S24:AV24,$S21:AV21,12)+IF(AV21=12,0,AV22)+AW25)&gt;=$G18,$G18-FLOOR(SUMIFS($S24:AV24,$S21:AV21,12),1),IF(AW21=1,AW25,AW25+AV22)),0)</f>
        <v>0</v>
      </c>
      <c r="AX22" s="22">
        <f>IF(AX21&gt;0,IF((SUMIFS($S24:AW24,$S21:AW21,12)+IF(AW21=12,0,AW22)+AX25)&gt;=$G18,$G18-FLOOR(SUMIFS($S24:AW24,$S21:AW21,12),1),IF(AX21=1,AX25,AX25+AW22)),0)</f>
        <v>0</v>
      </c>
      <c r="AY22" s="22">
        <f>IF(AY21&gt;0,IF((SUMIFS($S24:AX24,$S21:AX21,12)+IF(AX21=12,0,AX22)+AY25)&gt;=$G18,$G18-FLOOR(SUMIFS($S24:AX24,$S21:AX21,12),1),IF(AY21=1,AY25,AY25+AX22)),0)</f>
        <v>0</v>
      </c>
      <c r="AZ22" s="22">
        <f>IF(AZ21&gt;0,IF((SUMIFS($S24:AY24,$S21:AY21,12)+IF(AY21=12,0,AY22)+AZ25)&gt;=$G18,$G18-FLOOR(SUMIFS($S24:AY24,$S21:AY21,12),1),IF(AZ21=1,AZ25,AZ25+AY22)),0)</f>
        <v>0</v>
      </c>
      <c r="BA22" s="22">
        <f>IF(BA21&gt;0,IF((SUMIFS($S24:AZ24,$S21:AZ21,12)+IF(AZ21=12,0,AZ22)+BA25)&gt;=$G18,$G18-FLOOR(SUMIFS($S24:AZ24,$S21:AZ21,12),1),IF(BA21=1,BA25,BA25+AZ22)),0)</f>
        <v>0</v>
      </c>
      <c r="BB22" s="22">
        <f>IF(BB21&gt;0,IF((SUMIFS($S24:BA24,$S21:BA21,12)+IF(BA21=12,0,BA22)+BB25)&gt;=$G18,$G18-FLOOR(SUMIFS($S24:BA24,$S21:BA21,12),1),IF(BB21=1,BB25,BB25+BA22)),0)</f>
        <v>0</v>
      </c>
      <c r="BC22" s="549"/>
      <c r="BD22" s="544"/>
      <c r="BE22" s="497"/>
      <c r="BF22" s="497"/>
    </row>
    <row r="23" spans="1:71" s="51" customFormat="1" ht="22" hidden="1" customHeight="1" x14ac:dyDescent="0.35">
      <c r="A23" s="50"/>
      <c r="B23" s="67"/>
      <c r="C23" s="33"/>
      <c r="D23" s="33"/>
      <c r="E23" s="33"/>
      <c r="F23" s="33"/>
      <c r="G23" s="33"/>
      <c r="H23" s="33"/>
      <c r="I23" s="33"/>
      <c r="J23" s="19"/>
      <c r="K23" s="7"/>
      <c r="L23" s="135"/>
      <c r="M23" s="136"/>
      <c r="O23" s="199"/>
      <c r="R23" s="211" t="s">
        <v>111</v>
      </c>
      <c r="S23" s="21">
        <f>IF(S18&gt;0,S19,0)</f>
        <v>0</v>
      </c>
      <c r="T23" s="21">
        <f t="shared" ref="T23:AY23" si="34">IF(T18&gt;0,IF(T21=1,T19,T19+S23),S23)</f>
        <v>0</v>
      </c>
      <c r="U23" s="21">
        <f t="shared" si="34"/>
        <v>0</v>
      </c>
      <c r="V23" s="21">
        <f t="shared" si="34"/>
        <v>0</v>
      </c>
      <c r="W23" s="21">
        <f t="shared" si="34"/>
        <v>0</v>
      </c>
      <c r="X23" s="21">
        <f t="shared" si="34"/>
        <v>0</v>
      </c>
      <c r="Y23" s="21">
        <f t="shared" si="34"/>
        <v>0</v>
      </c>
      <c r="Z23" s="21">
        <f t="shared" si="34"/>
        <v>0</v>
      </c>
      <c r="AA23" s="21">
        <f t="shared" si="34"/>
        <v>0</v>
      </c>
      <c r="AB23" s="21">
        <f t="shared" si="34"/>
        <v>0</v>
      </c>
      <c r="AC23" s="21">
        <f t="shared" si="34"/>
        <v>0</v>
      </c>
      <c r="AD23" s="21">
        <f t="shared" si="34"/>
        <v>0</v>
      </c>
      <c r="AE23" s="21">
        <f t="shared" si="34"/>
        <v>0</v>
      </c>
      <c r="AF23" s="21">
        <f t="shared" si="34"/>
        <v>0</v>
      </c>
      <c r="AG23" s="21">
        <f t="shared" si="34"/>
        <v>0</v>
      </c>
      <c r="AH23" s="21">
        <f t="shared" si="34"/>
        <v>0</v>
      </c>
      <c r="AI23" s="21">
        <f t="shared" si="34"/>
        <v>0</v>
      </c>
      <c r="AJ23" s="21">
        <f t="shared" si="34"/>
        <v>0</v>
      </c>
      <c r="AK23" s="21">
        <f t="shared" si="34"/>
        <v>0</v>
      </c>
      <c r="AL23" s="21">
        <f t="shared" si="34"/>
        <v>0</v>
      </c>
      <c r="AM23" s="21">
        <f t="shared" si="34"/>
        <v>0</v>
      </c>
      <c r="AN23" s="21">
        <f t="shared" si="34"/>
        <v>0</v>
      </c>
      <c r="AO23" s="21">
        <f t="shared" si="34"/>
        <v>0</v>
      </c>
      <c r="AP23" s="21">
        <f t="shared" si="34"/>
        <v>0</v>
      </c>
      <c r="AQ23" s="21">
        <f t="shared" si="34"/>
        <v>0</v>
      </c>
      <c r="AR23" s="21">
        <f t="shared" si="34"/>
        <v>0</v>
      </c>
      <c r="AS23" s="21">
        <f t="shared" si="34"/>
        <v>0</v>
      </c>
      <c r="AT23" s="21">
        <f t="shared" si="34"/>
        <v>0</v>
      </c>
      <c r="AU23" s="21">
        <f t="shared" si="34"/>
        <v>0</v>
      </c>
      <c r="AV23" s="21">
        <f t="shared" si="34"/>
        <v>0</v>
      </c>
      <c r="AW23" s="21">
        <f t="shared" si="34"/>
        <v>0</v>
      </c>
      <c r="AX23" s="21">
        <f t="shared" si="34"/>
        <v>0</v>
      </c>
      <c r="AY23" s="21">
        <f t="shared" si="34"/>
        <v>0</v>
      </c>
      <c r="AZ23" s="21">
        <f t="shared" ref="AZ23:BB23" si="35">IF(AZ18&gt;0,IF(AZ21=1,AZ19,AZ19+AY23),AY23)</f>
        <v>0</v>
      </c>
      <c r="BA23" s="21">
        <f t="shared" si="35"/>
        <v>0</v>
      </c>
      <c r="BB23" s="21">
        <f t="shared" si="35"/>
        <v>0</v>
      </c>
      <c r="BC23" s="549"/>
      <c r="BD23" s="544"/>
      <c r="BE23" s="497"/>
      <c r="BF23" s="497"/>
    </row>
    <row r="24" spans="1:71" s="51" customFormat="1" ht="22" hidden="1" customHeight="1" x14ac:dyDescent="0.35">
      <c r="A24" s="50"/>
      <c r="B24" s="67"/>
      <c r="C24" s="33"/>
      <c r="D24" s="33"/>
      <c r="E24" s="33"/>
      <c r="F24" s="33"/>
      <c r="G24" s="33"/>
      <c r="H24" s="33"/>
      <c r="I24" s="33"/>
      <c r="J24" s="19"/>
      <c r="K24" s="7"/>
      <c r="L24" s="135"/>
      <c r="M24" s="136"/>
      <c r="O24" s="199"/>
      <c r="R24" s="211" t="s">
        <v>112</v>
      </c>
      <c r="S24" s="21">
        <f>S26</f>
        <v>0</v>
      </c>
      <c r="T24" s="21">
        <f t="shared" ref="T24:AY24" si="36">IF(T21=1,T26,T26+S24)</f>
        <v>0</v>
      </c>
      <c r="U24" s="21">
        <f t="shared" si="36"/>
        <v>0</v>
      </c>
      <c r="V24" s="21">
        <f t="shared" si="36"/>
        <v>0</v>
      </c>
      <c r="W24" s="21">
        <f t="shared" si="36"/>
        <v>0</v>
      </c>
      <c r="X24" s="21">
        <f t="shared" si="36"/>
        <v>0</v>
      </c>
      <c r="Y24" s="21">
        <f t="shared" si="36"/>
        <v>0</v>
      </c>
      <c r="Z24" s="21">
        <f t="shared" si="36"/>
        <v>0</v>
      </c>
      <c r="AA24" s="21">
        <f t="shared" si="36"/>
        <v>0</v>
      </c>
      <c r="AB24" s="21">
        <f t="shared" si="36"/>
        <v>0</v>
      </c>
      <c r="AC24" s="21">
        <f t="shared" si="36"/>
        <v>0</v>
      </c>
      <c r="AD24" s="21">
        <f t="shared" si="36"/>
        <v>0</v>
      </c>
      <c r="AE24" s="21">
        <f t="shared" si="36"/>
        <v>0</v>
      </c>
      <c r="AF24" s="21">
        <f t="shared" si="36"/>
        <v>0</v>
      </c>
      <c r="AG24" s="21">
        <f t="shared" si="36"/>
        <v>0</v>
      </c>
      <c r="AH24" s="21">
        <f t="shared" si="36"/>
        <v>0</v>
      </c>
      <c r="AI24" s="21">
        <f t="shared" si="36"/>
        <v>0</v>
      </c>
      <c r="AJ24" s="21">
        <f t="shared" si="36"/>
        <v>0</v>
      </c>
      <c r="AK24" s="21">
        <f t="shared" si="36"/>
        <v>0</v>
      </c>
      <c r="AL24" s="21">
        <f t="shared" si="36"/>
        <v>0</v>
      </c>
      <c r="AM24" s="21">
        <f t="shared" si="36"/>
        <v>0</v>
      </c>
      <c r="AN24" s="21">
        <f t="shared" si="36"/>
        <v>0</v>
      </c>
      <c r="AO24" s="21">
        <f t="shared" si="36"/>
        <v>0</v>
      </c>
      <c r="AP24" s="21">
        <f t="shared" si="36"/>
        <v>0</v>
      </c>
      <c r="AQ24" s="21">
        <f t="shared" si="36"/>
        <v>0</v>
      </c>
      <c r="AR24" s="21">
        <f t="shared" si="36"/>
        <v>0</v>
      </c>
      <c r="AS24" s="21">
        <f t="shared" si="36"/>
        <v>0</v>
      </c>
      <c r="AT24" s="21">
        <f t="shared" si="36"/>
        <v>0</v>
      </c>
      <c r="AU24" s="21">
        <f t="shared" si="36"/>
        <v>0</v>
      </c>
      <c r="AV24" s="21">
        <f t="shared" si="36"/>
        <v>0</v>
      </c>
      <c r="AW24" s="21">
        <f t="shared" si="36"/>
        <v>0</v>
      </c>
      <c r="AX24" s="21">
        <f t="shared" si="36"/>
        <v>0</v>
      </c>
      <c r="AY24" s="21">
        <f t="shared" si="36"/>
        <v>0</v>
      </c>
      <c r="AZ24" s="21">
        <f t="shared" ref="AZ24:BB24" si="37">IF(AZ21=1,AZ26,AZ26+AY24)</f>
        <v>0</v>
      </c>
      <c r="BA24" s="21">
        <f t="shared" si="37"/>
        <v>0</v>
      </c>
      <c r="BB24" s="21">
        <f t="shared" si="37"/>
        <v>0</v>
      </c>
      <c r="BC24" s="549"/>
      <c r="BD24" s="544"/>
      <c r="BE24" s="497"/>
      <c r="BF24" s="497"/>
    </row>
    <row r="25" spans="1:71" s="51" customFormat="1" ht="29.15" customHeight="1" x14ac:dyDescent="0.35">
      <c r="A25" s="50"/>
      <c r="B25" s="67"/>
      <c r="C25" s="33"/>
      <c r="D25" s="33"/>
      <c r="E25" s="33"/>
      <c r="F25" s="33"/>
      <c r="G25" s="33"/>
      <c r="H25" s="33"/>
      <c r="I25" s="33"/>
      <c r="J25" s="19"/>
      <c r="K25" s="7"/>
      <c r="L25" s="135"/>
      <c r="M25" s="136"/>
      <c r="O25" s="199"/>
      <c r="R25" s="210" t="s">
        <v>110</v>
      </c>
      <c r="S25" s="22">
        <f t="shared" ref="S25:AX25" si="38">1720/12*S18</f>
        <v>0</v>
      </c>
      <c r="T25" s="22">
        <f t="shared" si="38"/>
        <v>0</v>
      </c>
      <c r="U25" s="22">
        <f t="shared" si="38"/>
        <v>0</v>
      </c>
      <c r="V25" s="22">
        <f t="shared" si="38"/>
        <v>0</v>
      </c>
      <c r="W25" s="22">
        <f t="shared" si="38"/>
        <v>0</v>
      </c>
      <c r="X25" s="22">
        <f t="shared" si="38"/>
        <v>0</v>
      </c>
      <c r="Y25" s="22">
        <f t="shared" si="38"/>
        <v>0</v>
      </c>
      <c r="Z25" s="22">
        <f t="shared" si="38"/>
        <v>0</v>
      </c>
      <c r="AA25" s="22">
        <f t="shared" si="38"/>
        <v>0</v>
      </c>
      <c r="AB25" s="22">
        <f t="shared" si="38"/>
        <v>0</v>
      </c>
      <c r="AC25" s="22">
        <f t="shared" si="38"/>
        <v>0</v>
      </c>
      <c r="AD25" s="22">
        <f t="shared" si="38"/>
        <v>0</v>
      </c>
      <c r="AE25" s="22">
        <f t="shared" si="38"/>
        <v>0</v>
      </c>
      <c r="AF25" s="22">
        <f t="shared" si="38"/>
        <v>0</v>
      </c>
      <c r="AG25" s="22">
        <f t="shared" si="38"/>
        <v>0</v>
      </c>
      <c r="AH25" s="22">
        <f t="shared" si="38"/>
        <v>0</v>
      </c>
      <c r="AI25" s="22">
        <f t="shared" si="38"/>
        <v>0</v>
      </c>
      <c r="AJ25" s="22">
        <f t="shared" si="38"/>
        <v>0</v>
      </c>
      <c r="AK25" s="22">
        <f t="shared" si="38"/>
        <v>0</v>
      </c>
      <c r="AL25" s="22">
        <f t="shared" si="38"/>
        <v>0</v>
      </c>
      <c r="AM25" s="22">
        <f t="shared" si="38"/>
        <v>0</v>
      </c>
      <c r="AN25" s="22">
        <f t="shared" si="38"/>
        <v>0</v>
      </c>
      <c r="AO25" s="22">
        <f t="shared" si="38"/>
        <v>0</v>
      </c>
      <c r="AP25" s="22">
        <f t="shared" si="38"/>
        <v>0</v>
      </c>
      <c r="AQ25" s="22">
        <f t="shared" si="38"/>
        <v>0</v>
      </c>
      <c r="AR25" s="22">
        <f t="shared" si="38"/>
        <v>0</v>
      </c>
      <c r="AS25" s="22">
        <f t="shared" si="38"/>
        <v>0</v>
      </c>
      <c r="AT25" s="22">
        <f t="shared" si="38"/>
        <v>0</v>
      </c>
      <c r="AU25" s="22">
        <f t="shared" si="38"/>
        <v>0</v>
      </c>
      <c r="AV25" s="22">
        <f t="shared" si="38"/>
        <v>0</v>
      </c>
      <c r="AW25" s="22">
        <f t="shared" si="38"/>
        <v>0</v>
      </c>
      <c r="AX25" s="22">
        <f t="shared" si="38"/>
        <v>0</v>
      </c>
      <c r="AY25" s="22">
        <f t="shared" ref="AY25:BB25" si="39">1720/12*AY18</f>
        <v>0</v>
      </c>
      <c r="AZ25" s="22">
        <f t="shared" si="39"/>
        <v>0</v>
      </c>
      <c r="BA25" s="22">
        <f t="shared" si="39"/>
        <v>0</v>
      </c>
      <c r="BB25" s="22">
        <f t="shared" si="39"/>
        <v>0</v>
      </c>
      <c r="BC25" s="549"/>
      <c r="BD25" s="544"/>
      <c r="BE25" s="497"/>
      <c r="BF25" s="497"/>
    </row>
    <row r="26" spans="1:71" s="51" customFormat="1" ht="29" x14ac:dyDescent="0.35">
      <c r="A26" s="50"/>
      <c r="B26" s="67"/>
      <c r="C26" s="33"/>
      <c r="D26" s="33"/>
      <c r="E26" s="33"/>
      <c r="F26" s="33"/>
      <c r="G26" s="33"/>
      <c r="H26" s="33"/>
      <c r="I26" s="33"/>
      <c r="J26" s="19"/>
      <c r="K26" s="7"/>
      <c r="L26" s="135"/>
      <c r="M26" s="136"/>
      <c r="O26" s="199"/>
      <c r="P26" s="199"/>
      <c r="R26" s="210" t="s">
        <v>103</v>
      </c>
      <c r="S26" s="22">
        <f>FLOOR(IF(OR(S21=0,S21=1),IF(S19&gt;=S25,S25,S19)+0.00000001,IF(S23&gt;=S22,S22,S23))+0.00000001,1)</f>
        <v>0</v>
      </c>
      <c r="T26" s="22">
        <f t="shared" ref="T26:AY26" si="40">FLOOR(IF(OR(T21=0,T21=1),IF(T25&gt;T22,T22,IF(T19&gt;=T25,T25,T19)+0.00000001),IF(T23&gt;=T22,T22-S24,T23-S24)+0.00000001),1)</f>
        <v>0</v>
      </c>
      <c r="U26" s="22">
        <f t="shared" si="40"/>
        <v>0</v>
      </c>
      <c r="V26" s="22">
        <f t="shared" si="40"/>
        <v>0</v>
      </c>
      <c r="W26" s="22">
        <f t="shared" si="40"/>
        <v>0</v>
      </c>
      <c r="X26" s="22">
        <f t="shared" si="40"/>
        <v>0</v>
      </c>
      <c r="Y26" s="22">
        <f t="shared" si="40"/>
        <v>0</v>
      </c>
      <c r="Z26" s="22">
        <f t="shared" si="40"/>
        <v>0</v>
      </c>
      <c r="AA26" s="22">
        <f t="shared" si="40"/>
        <v>0</v>
      </c>
      <c r="AB26" s="22">
        <f t="shared" si="40"/>
        <v>0</v>
      </c>
      <c r="AC26" s="22">
        <f t="shared" si="40"/>
        <v>0</v>
      </c>
      <c r="AD26" s="22">
        <f t="shared" si="40"/>
        <v>0</v>
      </c>
      <c r="AE26" s="22">
        <f t="shared" si="40"/>
        <v>0</v>
      </c>
      <c r="AF26" s="22">
        <f t="shared" si="40"/>
        <v>0</v>
      </c>
      <c r="AG26" s="22">
        <f t="shared" si="40"/>
        <v>0</v>
      </c>
      <c r="AH26" s="22">
        <f t="shared" si="40"/>
        <v>0</v>
      </c>
      <c r="AI26" s="22">
        <f t="shared" si="40"/>
        <v>0</v>
      </c>
      <c r="AJ26" s="22">
        <f t="shared" si="40"/>
        <v>0</v>
      </c>
      <c r="AK26" s="22">
        <f t="shared" si="40"/>
        <v>0</v>
      </c>
      <c r="AL26" s="22">
        <f t="shared" si="40"/>
        <v>0</v>
      </c>
      <c r="AM26" s="22">
        <f t="shared" si="40"/>
        <v>0</v>
      </c>
      <c r="AN26" s="22">
        <f t="shared" si="40"/>
        <v>0</v>
      </c>
      <c r="AO26" s="22">
        <f t="shared" si="40"/>
        <v>0</v>
      </c>
      <c r="AP26" s="22">
        <f t="shared" si="40"/>
        <v>0</v>
      </c>
      <c r="AQ26" s="22">
        <f t="shared" si="40"/>
        <v>0</v>
      </c>
      <c r="AR26" s="22">
        <f t="shared" si="40"/>
        <v>0</v>
      </c>
      <c r="AS26" s="22">
        <f t="shared" si="40"/>
        <v>0</v>
      </c>
      <c r="AT26" s="22">
        <f t="shared" si="40"/>
        <v>0</v>
      </c>
      <c r="AU26" s="22">
        <f t="shared" si="40"/>
        <v>0</v>
      </c>
      <c r="AV26" s="22">
        <f t="shared" si="40"/>
        <v>0</v>
      </c>
      <c r="AW26" s="22">
        <f t="shared" si="40"/>
        <v>0</v>
      </c>
      <c r="AX26" s="22">
        <f t="shared" si="40"/>
        <v>0</v>
      </c>
      <c r="AY26" s="22">
        <f t="shared" si="40"/>
        <v>0</v>
      </c>
      <c r="AZ26" s="22">
        <f t="shared" ref="AZ26:BB26" si="41">FLOOR(IF(OR(AZ21=0,AZ21=1),IF(AZ25&gt;AZ22,AZ22,IF(AZ19&gt;=AZ25,AZ25,AZ19)+0.00000001),IF(AZ23&gt;=AZ22,AZ22-AY24,AZ23-AY24)+0.00000001),1)</f>
        <v>0</v>
      </c>
      <c r="BA26" s="22">
        <f t="shared" si="41"/>
        <v>0</v>
      </c>
      <c r="BB26" s="22">
        <f t="shared" si="41"/>
        <v>0</v>
      </c>
      <c r="BC26" s="549"/>
      <c r="BD26" s="544"/>
      <c r="BE26" s="497"/>
      <c r="BF26" s="497"/>
    </row>
    <row r="27" spans="1:71" s="51" customFormat="1" ht="25.4" customHeight="1" thickBot="1" x14ac:dyDescent="0.4">
      <c r="A27" s="50"/>
      <c r="B27" s="68"/>
      <c r="C27" s="23"/>
      <c r="D27" s="23"/>
      <c r="E27" s="23"/>
      <c r="F27" s="23"/>
      <c r="G27" s="23"/>
      <c r="H27" s="23"/>
      <c r="I27" s="23"/>
      <c r="J27" s="24"/>
      <c r="K27" s="7"/>
      <c r="L27" s="137"/>
      <c r="M27" s="138"/>
      <c r="O27" s="199"/>
      <c r="R27" s="212" t="s">
        <v>104</v>
      </c>
      <c r="S27" s="26">
        <f>IFERROR((S26*$H$18),0)</f>
        <v>0</v>
      </c>
      <c r="T27" s="26">
        <f t="shared" ref="T27:BB27" si="42">IFERROR((T26*$H$18),0)</f>
        <v>0</v>
      </c>
      <c r="U27" s="26">
        <f t="shared" si="42"/>
        <v>0</v>
      </c>
      <c r="V27" s="26">
        <f t="shared" si="42"/>
        <v>0</v>
      </c>
      <c r="W27" s="26">
        <f t="shared" si="42"/>
        <v>0</v>
      </c>
      <c r="X27" s="26">
        <f t="shared" si="42"/>
        <v>0</v>
      </c>
      <c r="Y27" s="26">
        <f t="shared" si="42"/>
        <v>0</v>
      </c>
      <c r="Z27" s="26">
        <f t="shared" si="42"/>
        <v>0</v>
      </c>
      <c r="AA27" s="26">
        <f t="shared" si="42"/>
        <v>0</v>
      </c>
      <c r="AB27" s="26">
        <f t="shared" si="42"/>
        <v>0</v>
      </c>
      <c r="AC27" s="26">
        <f t="shared" si="42"/>
        <v>0</v>
      </c>
      <c r="AD27" s="26">
        <f t="shared" si="42"/>
        <v>0</v>
      </c>
      <c r="AE27" s="26">
        <f t="shared" si="42"/>
        <v>0</v>
      </c>
      <c r="AF27" s="26">
        <f t="shared" si="42"/>
        <v>0</v>
      </c>
      <c r="AG27" s="26">
        <f t="shared" si="42"/>
        <v>0</v>
      </c>
      <c r="AH27" s="26">
        <f t="shared" si="42"/>
        <v>0</v>
      </c>
      <c r="AI27" s="26">
        <f t="shared" si="42"/>
        <v>0</v>
      </c>
      <c r="AJ27" s="26">
        <f t="shared" si="42"/>
        <v>0</v>
      </c>
      <c r="AK27" s="26">
        <f t="shared" si="42"/>
        <v>0</v>
      </c>
      <c r="AL27" s="26">
        <f t="shared" si="42"/>
        <v>0</v>
      </c>
      <c r="AM27" s="26">
        <f t="shared" si="42"/>
        <v>0</v>
      </c>
      <c r="AN27" s="26">
        <f t="shared" si="42"/>
        <v>0</v>
      </c>
      <c r="AO27" s="26">
        <f t="shared" si="42"/>
        <v>0</v>
      </c>
      <c r="AP27" s="26">
        <f t="shared" si="42"/>
        <v>0</v>
      </c>
      <c r="AQ27" s="26">
        <f t="shared" si="42"/>
        <v>0</v>
      </c>
      <c r="AR27" s="26">
        <f t="shared" si="42"/>
        <v>0</v>
      </c>
      <c r="AS27" s="26">
        <f t="shared" si="42"/>
        <v>0</v>
      </c>
      <c r="AT27" s="26">
        <f t="shared" si="42"/>
        <v>0</v>
      </c>
      <c r="AU27" s="26">
        <f t="shared" si="42"/>
        <v>0</v>
      </c>
      <c r="AV27" s="26">
        <f t="shared" si="42"/>
        <v>0</v>
      </c>
      <c r="AW27" s="26">
        <f t="shared" si="42"/>
        <v>0</v>
      </c>
      <c r="AX27" s="26">
        <f t="shared" si="42"/>
        <v>0</v>
      </c>
      <c r="AY27" s="26">
        <f t="shared" si="42"/>
        <v>0</v>
      </c>
      <c r="AZ27" s="26">
        <f t="shared" si="42"/>
        <v>0</v>
      </c>
      <c r="BA27" s="26">
        <f t="shared" si="42"/>
        <v>0</v>
      </c>
      <c r="BB27" s="26">
        <f t="shared" si="42"/>
        <v>0</v>
      </c>
      <c r="BC27" s="550"/>
      <c r="BD27" s="545"/>
      <c r="BE27" s="498"/>
      <c r="BF27" s="498"/>
      <c r="BH27" s="103">
        <f>SUMIFS($S27:$BB27,$S17:$BB17,"1. SO")</f>
        <v>0</v>
      </c>
      <c r="BI27" s="103">
        <f>SUMIFS($S27:$BB27,$S17:$BB17,"2. SO")</f>
        <v>0</v>
      </c>
      <c r="BJ27" s="103">
        <f>SUMIFS($S27:$BB27,$S17:$BB17,"3. SO")</f>
        <v>0</v>
      </c>
      <c r="BK27" s="103">
        <f>SUMIFS($S27:$BB27,$S17:$BB17,"4. SO")</f>
        <v>0</v>
      </c>
      <c r="BL27" s="103">
        <f>SUMIFS($S27:$BB27,$S17:$BB17,"5. SO")</f>
        <v>0</v>
      </c>
      <c r="BM27" s="103">
        <f>SUMIFS($S27:$BB27,$S17:$BB17,"6. SO")</f>
        <v>0</v>
      </c>
      <c r="BN27" s="103">
        <f>SUMIFS($S27:$BB27,$S17:$BB17,"7. SO")</f>
        <v>0</v>
      </c>
      <c r="BO27" s="103">
        <f>SUMIFS($S27:$BB27,$S17:$BB17,"8. SO")</f>
        <v>0</v>
      </c>
      <c r="BP27" s="103">
        <f>SUMIFS($S27:$BB27,$S17:$BB17,"9. SO")</f>
        <v>0</v>
      </c>
      <c r="BQ27" s="103">
        <f>SUMIFS($S27:$BB27,$S17:$BB17,"10. SO")</f>
        <v>0</v>
      </c>
      <c r="BR27" s="103">
        <f>SUMIFS($S27:$BB27,$S17:$BB17,"11. SO")</f>
        <v>0</v>
      </c>
      <c r="BS27" s="103">
        <f>SUMIFS($S27:$BB27,$S17:$BB17,"12. SO")</f>
        <v>0</v>
      </c>
    </row>
    <row r="28" spans="1:71" s="51" customFormat="1" ht="51" hidden="1" customHeight="1" thickBot="1" x14ac:dyDescent="0.4">
      <c r="A28" s="50"/>
      <c r="B28" s="193"/>
      <c r="C28" s="194"/>
      <c r="D28" s="194"/>
      <c r="E28" s="194"/>
      <c r="F28" s="194"/>
      <c r="G28" s="194"/>
      <c r="H28" s="194"/>
      <c r="I28" s="194"/>
      <c r="J28" s="195"/>
      <c r="K28" s="69"/>
      <c r="L28" s="193"/>
      <c r="M28" s="195"/>
      <c r="N28" s="69"/>
      <c r="O28" s="199"/>
      <c r="R28" s="197" t="s">
        <v>360</v>
      </c>
      <c r="S28" s="198" t="e">
        <f t="shared" ref="S28:BB28" si="43">S26*$I$18</f>
        <v>#VALUE!</v>
      </c>
      <c r="T28" s="198" t="e">
        <f t="shared" si="43"/>
        <v>#VALUE!</v>
      </c>
      <c r="U28" s="198" t="e">
        <f t="shared" si="43"/>
        <v>#VALUE!</v>
      </c>
      <c r="V28" s="198" t="e">
        <f t="shared" si="43"/>
        <v>#VALUE!</v>
      </c>
      <c r="W28" s="198" t="e">
        <f t="shared" si="43"/>
        <v>#VALUE!</v>
      </c>
      <c r="X28" s="198" t="e">
        <f t="shared" si="43"/>
        <v>#VALUE!</v>
      </c>
      <c r="Y28" s="198" t="e">
        <f t="shared" si="43"/>
        <v>#VALUE!</v>
      </c>
      <c r="Z28" s="198" t="e">
        <f t="shared" si="43"/>
        <v>#VALUE!</v>
      </c>
      <c r="AA28" s="198" t="e">
        <f t="shared" si="43"/>
        <v>#VALUE!</v>
      </c>
      <c r="AB28" s="198" t="e">
        <f t="shared" si="43"/>
        <v>#VALUE!</v>
      </c>
      <c r="AC28" s="198" t="e">
        <f t="shared" si="43"/>
        <v>#VALUE!</v>
      </c>
      <c r="AD28" s="198" t="e">
        <f t="shared" si="43"/>
        <v>#VALUE!</v>
      </c>
      <c r="AE28" s="198" t="e">
        <f t="shared" si="43"/>
        <v>#VALUE!</v>
      </c>
      <c r="AF28" s="198" t="e">
        <f t="shared" si="43"/>
        <v>#VALUE!</v>
      </c>
      <c r="AG28" s="198" t="e">
        <f t="shared" si="43"/>
        <v>#VALUE!</v>
      </c>
      <c r="AH28" s="198" t="e">
        <f t="shared" si="43"/>
        <v>#VALUE!</v>
      </c>
      <c r="AI28" s="198" t="e">
        <f t="shared" si="43"/>
        <v>#VALUE!</v>
      </c>
      <c r="AJ28" s="198" t="e">
        <f t="shared" si="43"/>
        <v>#VALUE!</v>
      </c>
      <c r="AK28" s="198" t="e">
        <f t="shared" si="43"/>
        <v>#VALUE!</v>
      </c>
      <c r="AL28" s="198" t="e">
        <f t="shared" si="43"/>
        <v>#VALUE!</v>
      </c>
      <c r="AM28" s="198" t="e">
        <f t="shared" si="43"/>
        <v>#VALUE!</v>
      </c>
      <c r="AN28" s="198" t="e">
        <f t="shared" si="43"/>
        <v>#VALUE!</v>
      </c>
      <c r="AO28" s="198" t="e">
        <f t="shared" si="43"/>
        <v>#VALUE!</v>
      </c>
      <c r="AP28" s="198" t="e">
        <f t="shared" si="43"/>
        <v>#VALUE!</v>
      </c>
      <c r="AQ28" s="198" t="e">
        <f t="shared" si="43"/>
        <v>#VALUE!</v>
      </c>
      <c r="AR28" s="198" t="e">
        <f t="shared" si="43"/>
        <v>#VALUE!</v>
      </c>
      <c r="AS28" s="198" t="e">
        <f t="shared" si="43"/>
        <v>#VALUE!</v>
      </c>
      <c r="AT28" s="198" t="e">
        <f t="shared" si="43"/>
        <v>#VALUE!</v>
      </c>
      <c r="AU28" s="198" t="e">
        <f t="shared" si="43"/>
        <v>#VALUE!</v>
      </c>
      <c r="AV28" s="198" t="e">
        <f t="shared" si="43"/>
        <v>#VALUE!</v>
      </c>
      <c r="AW28" s="198" t="e">
        <f t="shared" si="43"/>
        <v>#VALUE!</v>
      </c>
      <c r="AX28" s="198" t="e">
        <f t="shared" si="43"/>
        <v>#VALUE!</v>
      </c>
      <c r="AY28" s="198" t="e">
        <f t="shared" si="43"/>
        <v>#VALUE!</v>
      </c>
      <c r="AZ28" s="198" t="e">
        <f t="shared" si="43"/>
        <v>#VALUE!</v>
      </c>
      <c r="BA28" s="198" t="e">
        <f t="shared" si="43"/>
        <v>#VALUE!</v>
      </c>
      <c r="BB28" s="198" t="e">
        <f t="shared" si="43"/>
        <v>#VALUE!</v>
      </c>
      <c r="BC28" s="191"/>
      <c r="BD28" s="192"/>
      <c r="BE28" s="191"/>
      <c r="BF28" s="191"/>
      <c r="BH28" s="103">
        <f>SUMIFS($S28:$BB28,$S17:$BB17,"1. SO")</f>
        <v>0</v>
      </c>
      <c r="BI28" s="103">
        <f>SUMIFS($S28:$BB28,$S17:$BB17,"2. SO")</f>
        <v>0</v>
      </c>
      <c r="BJ28" s="103">
        <f>SUMIFS($S28:$BB28,$S17:$BB17,"3. SO")</f>
        <v>0</v>
      </c>
      <c r="BK28" s="103">
        <f>SUMIFS($S28:$BB28,$S17:$BB17,"4. SO")</f>
        <v>0</v>
      </c>
      <c r="BL28" s="103">
        <f>SUMIFS($S28:$BB28,$S17:$BB17,"5. SO")</f>
        <v>0</v>
      </c>
      <c r="BM28" s="103">
        <f>SUMIFS($S28:$BB28,$S17:$BB17,"6. SO")</f>
        <v>0</v>
      </c>
      <c r="BN28" s="103">
        <f>SUMIFS($S28:$BB28,$S17:$BB17,"7. SO")</f>
        <v>0</v>
      </c>
      <c r="BO28" s="103">
        <f>SUMIFS($S28:$BB28,$S17:$BB17,"8. SO")</f>
        <v>0</v>
      </c>
      <c r="BP28" s="103">
        <f>SUMIFS($S28:$BB28,$S17:$BB17,"9. SO")</f>
        <v>0</v>
      </c>
      <c r="BQ28" s="103">
        <f>SUMIFS($S28:$BB28,$S17:$BB17,"10. SO")</f>
        <v>0</v>
      </c>
      <c r="BR28" s="103">
        <f>SUMIFS($S28:$BB28,$S17:$BB17,"11. SO")</f>
        <v>0</v>
      </c>
      <c r="BS28" s="103">
        <f>SUMIFS($S28:$BB28,$S17:$BB17,"12. SO")</f>
        <v>0</v>
      </c>
    </row>
    <row r="29" spans="1:71" ht="15" customHeight="1" thickBot="1" x14ac:dyDescent="0.4">
      <c r="O29" s="199"/>
    </row>
    <row r="30" spans="1:71" s="51" customFormat="1" ht="69.5" customHeight="1" thickBot="1" x14ac:dyDescent="0.4">
      <c r="A30" s="345"/>
      <c r="B30" s="431" t="s">
        <v>305</v>
      </c>
      <c r="C30" s="524"/>
      <c r="D30" s="524"/>
      <c r="E30" s="514" t="s">
        <v>312</v>
      </c>
      <c r="F30" s="514"/>
      <c r="G30" s="514"/>
      <c r="H30" s="159" t="s">
        <v>313</v>
      </c>
      <c r="I30" s="158" t="s">
        <v>356</v>
      </c>
      <c r="J30" s="124" t="s">
        <v>37</v>
      </c>
      <c r="K30" s="199"/>
      <c r="L30" s="199"/>
      <c r="M30" s="199"/>
      <c r="N30" s="199"/>
      <c r="O30" s="199"/>
      <c r="P30" s="495" t="s">
        <v>324</v>
      </c>
      <c r="Q30" s="484" t="s">
        <v>352</v>
      </c>
      <c r="R30" s="491" t="s">
        <v>87</v>
      </c>
      <c r="S30" s="36" t="s">
        <v>1</v>
      </c>
      <c r="T30" s="36" t="s">
        <v>2</v>
      </c>
      <c r="U30" s="36" t="s">
        <v>3</v>
      </c>
      <c r="V30" s="36" t="s">
        <v>4</v>
      </c>
      <c r="W30" s="36" t="s">
        <v>5</v>
      </c>
      <c r="X30" s="36" t="s">
        <v>6</v>
      </c>
      <c r="Y30" s="36" t="s">
        <v>7</v>
      </c>
      <c r="Z30" s="36" t="s">
        <v>8</v>
      </c>
      <c r="AA30" s="36" t="s">
        <v>9</v>
      </c>
      <c r="AB30" s="36" t="s">
        <v>10</v>
      </c>
      <c r="AC30" s="36" t="s">
        <v>11</v>
      </c>
      <c r="AD30" s="36" t="s">
        <v>12</v>
      </c>
      <c r="AE30" s="36" t="s">
        <v>13</v>
      </c>
      <c r="AF30" s="36" t="s">
        <v>14</v>
      </c>
      <c r="AG30" s="36" t="s">
        <v>15</v>
      </c>
      <c r="AH30" s="36" t="s">
        <v>16</v>
      </c>
      <c r="AI30" s="36" t="s">
        <v>17</v>
      </c>
      <c r="AJ30" s="36" t="s">
        <v>18</v>
      </c>
      <c r="AK30" s="36" t="s">
        <v>19</v>
      </c>
      <c r="AL30" s="36" t="s">
        <v>20</v>
      </c>
      <c r="AM30" s="36" t="s">
        <v>21</v>
      </c>
      <c r="AN30" s="36" t="s">
        <v>22</v>
      </c>
      <c r="AO30" s="36" t="s">
        <v>23</v>
      </c>
      <c r="AP30" s="36" t="s">
        <v>24</v>
      </c>
      <c r="AQ30" s="36" t="s">
        <v>25</v>
      </c>
      <c r="AR30" s="36" t="s">
        <v>26</v>
      </c>
      <c r="AS30" s="36" t="s">
        <v>27</v>
      </c>
      <c r="AT30" s="36" t="s">
        <v>28</v>
      </c>
      <c r="AU30" s="36" t="s">
        <v>29</v>
      </c>
      <c r="AV30" s="36" t="s">
        <v>30</v>
      </c>
      <c r="AW30" s="36" t="s">
        <v>31</v>
      </c>
      <c r="AX30" s="36" t="s">
        <v>32</v>
      </c>
      <c r="AY30" s="36" t="s">
        <v>33</v>
      </c>
      <c r="AZ30" s="36" t="s">
        <v>34</v>
      </c>
      <c r="BA30" s="36" t="s">
        <v>35</v>
      </c>
      <c r="BB30" s="36" t="s">
        <v>36</v>
      </c>
      <c r="BC30" s="72" t="s">
        <v>113</v>
      </c>
      <c r="BD30" s="73" t="s">
        <v>114</v>
      </c>
      <c r="BH30" s="482" t="s">
        <v>166</v>
      </c>
      <c r="BI30" s="483"/>
      <c r="BJ30" s="483"/>
      <c r="BK30" s="483"/>
      <c r="BL30" s="483"/>
      <c r="BM30" s="483"/>
      <c r="BN30" s="483"/>
      <c r="BO30" s="483"/>
      <c r="BP30" s="483"/>
      <c r="BQ30" s="483"/>
      <c r="BR30" s="483"/>
      <c r="BS30" s="483"/>
    </row>
    <row r="31" spans="1:71" s="51" customFormat="1" ht="21" hidden="1" customHeight="1" thickBot="1" x14ac:dyDescent="0.4">
      <c r="A31" s="346"/>
      <c r="B31" s="433"/>
      <c r="C31" s="504"/>
      <c r="D31" s="504"/>
      <c r="E31" s="167"/>
      <c r="F31" s="167"/>
      <c r="H31" s="167" t="s">
        <v>319</v>
      </c>
      <c r="I31" s="167"/>
      <c r="J31" s="512" t="s">
        <v>317</v>
      </c>
      <c r="K31" s="199"/>
      <c r="L31" s="199"/>
      <c r="M31" s="199"/>
      <c r="N31" s="199"/>
      <c r="O31" s="199"/>
      <c r="P31" s="496"/>
      <c r="Q31" s="485"/>
      <c r="R31" s="492"/>
      <c r="S31" s="28">
        <f>MONTH(Úvod!$F$12)</f>
        <v>1</v>
      </c>
      <c r="T31" s="29">
        <f t="shared" ref="T31" si="44">IF(S31=12,1,S31+1)</f>
        <v>2</v>
      </c>
      <c r="U31" s="29">
        <f t="shared" ref="U31" si="45">IF(T31=12,1,T31+1)</f>
        <v>3</v>
      </c>
      <c r="V31" s="30">
        <f t="shared" ref="V31" si="46">IF(U31=12,1,U31+1)</f>
        <v>4</v>
      </c>
      <c r="W31" s="30">
        <f t="shared" ref="W31" si="47">IF(V31=12,1,V31+1)</f>
        <v>5</v>
      </c>
      <c r="X31" s="30">
        <f t="shared" ref="X31" si="48">IF(W31=12,1,W31+1)</f>
        <v>6</v>
      </c>
      <c r="Y31" s="30">
        <f t="shared" ref="Y31" si="49">IF(X31=12,1,X31+1)</f>
        <v>7</v>
      </c>
      <c r="Z31" s="30">
        <f t="shared" ref="Z31" si="50">IF(Y31=12,1,Y31+1)</f>
        <v>8</v>
      </c>
      <c r="AA31" s="30">
        <f t="shared" ref="AA31" si="51">IF(Z31=12,1,Z31+1)</f>
        <v>9</v>
      </c>
      <c r="AB31" s="30">
        <f>IF(AA31=12,1,AA31+1)</f>
        <v>10</v>
      </c>
      <c r="AC31" s="30">
        <f t="shared" ref="AC31" si="52">IF(AB31=12,1,AB31+1)</f>
        <v>11</v>
      </c>
      <c r="AD31" s="30">
        <f t="shared" ref="AD31" si="53">IF(AC31=12,1,AC31+1)</f>
        <v>12</v>
      </c>
      <c r="AE31" s="30">
        <f t="shared" ref="AE31" si="54">IF(AD31=12,1,AD31+1)</f>
        <v>1</v>
      </c>
      <c r="AF31" s="30">
        <f t="shared" ref="AF31" si="55">IF(AE31=12,1,AE31+1)</f>
        <v>2</v>
      </c>
      <c r="AG31" s="30">
        <f t="shared" ref="AG31" si="56">IF(AF31=12,1,AF31+1)</f>
        <v>3</v>
      </c>
      <c r="AH31" s="30">
        <f t="shared" ref="AH31" si="57">IF(AG31=12,1,AG31+1)</f>
        <v>4</v>
      </c>
      <c r="AI31" s="30">
        <f t="shared" ref="AI31" si="58">IF(AH31=12,1,AH31+1)</f>
        <v>5</v>
      </c>
      <c r="AJ31" s="30">
        <f t="shared" ref="AJ31" si="59">IF(AI31=12,1,AI31+1)</f>
        <v>6</v>
      </c>
      <c r="AK31" s="30">
        <f>IF(AJ31=12,1,AJ31+1)</f>
        <v>7</v>
      </c>
      <c r="AL31" s="30">
        <f t="shared" ref="AL31" si="60">IF(AK31=12,1,AK31+1)</f>
        <v>8</v>
      </c>
      <c r="AM31" s="30">
        <f t="shared" ref="AM31" si="61">IF(AL31=12,1,AL31+1)</f>
        <v>9</v>
      </c>
      <c r="AN31" s="30">
        <f t="shared" ref="AN31" si="62">IF(AM31=12,1,AM31+1)</f>
        <v>10</v>
      </c>
      <c r="AO31" s="30">
        <f t="shared" ref="AO31" si="63">IF(AN31=12,1,AN31+1)</f>
        <v>11</v>
      </c>
      <c r="AP31" s="30">
        <f t="shared" ref="AP31" si="64">IF(AO31=12,1,AO31+1)</f>
        <v>12</v>
      </c>
      <c r="AQ31" s="30">
        <f t="shared" ref="AQ31" si="65">IF(AP31=12,1,AP31+1)</f>
        <v>1</v>
      </c>
      <c r="AR31" s="30">
        <f t="shared" ref="AR31" si="66">IF(AQ31=12,1,AQ31+1)</f>
        <v>2</v>
      </c>
      <c r="AS31" s="30">
        <f t="shared" ref="AS31" si="67">IF(AR31=12,1,AR31+1)</f>
        <v>3</v>
      </c>
      <c r="AT31" s="30">
        <f t="shared" ref="AT31" si="68">IF(AS31=12,1,AS31+1)</f>
        <v>4</v>
      </c>
      <c r="AU31" s="30">
        <f t="shared" ref="AU31" si="69">IF(AT31=12,1,AT31+1)</f>
        <v>5</v>
      </c>
      <c r="AV31" s="30">
        <f t="shared" ref="AV31" si="70">IF(AU31=12,1,AU31+1)</f>
        <v>6</v>
      </c>
      <c r="AW31" s="30">
        <f t="shared" ref="AW31" si="71">IF(AV31=12,1,AV31+1)</f>
        <v>7</v>
      </c>
      <c r="AX31" s="30">
        <f t="shared" ref="AX31" si="72">IF(AW31=12,1,AW31+1)</f>
        <v>8</v>
      </c>
      <c r="AY31" s="30">
        <f t="shared" ref="AY31" si="73">IF(AX31=12,1,AX31+1)</f>
        <v>9</v>
      </c>
      <c r="AZ31" s="30">
        <f t="shared" ref="AZ31" si="74">IF(AY31=12,1,AY31+1)</f>
        <v>10</v>
      </c>
      <c r="BA31" s="30">
        <f t="shared" ref="BA31" si="75">IF(AZ31=12,1,AZ31+1)</f>
        <v>11</v>
      </c>
      <c r="BB31" s="30">
        <f t="shared" ref="BB31" si="76">IF(BA31=12,1,BA31+1)</f>
        <v>12</v>
      </c>
      <c r="BC31" s="34"/>
      <c r="BD31" s="31"/>
    </row>
    <row r="32" spans="1:71" s="51" customFormat="1" ht="18" hidden="1" customHeight="1" x14ac:dyDescent="0.35">
      <c r="A32" s="346"/>
      <c r="B32" s="433"/>
      <c r="C32" s="504"/>
      <c r="D32" s="504"/>
      <c r="E32" s="167"/>
      <c r="F32" s="167"/>
      <c r="H32" s="167"/>
      <c r="I32" s="167"/>
      <c r="J32" s="512"/>
      <c r="K32" s="199"/>
      <c r="L32" s="199"/>
      <c r="M32" s="199"/>
      <c r="N32" s="199"/>
      <c r="O32" s="199"/>
      <c r="P32" s="496"/>
      <c r="Q32" s="485"/>
      <c r="R32" s="492"/>
      <c r="S32" s="16">
        <f t="shared" ref="S32:BB32" si="77">VALUE(_xlfn.CONCAT(S31,".",S34))</f>
        <v>1</v>
      </c>
      <c r="T32" s="27">
        <f t="shared" si="77"/>
        <v>32</v>
      </c>
      <c r="U32" s="27">
        <f t="shared" si="77"/>
        <v>61</v>
      </c>
      <c r="V32" s="27">
        <f t="shared" si="77"/>
        <v>92</v>
      </c>
      <c r="W32" s="27">
        <f t="shared" si="77"/>
        <v>122</v>
      </c>
      <c r="X32" s="27">
        <f t="shared" si="77"/>
        <v>153</v>
      </c>
      <c r="Y32" s="27">
        <f t="shared" si="77"/>
        <v>183</v>
      </c>
      <c r="Z32" s="27">
        <f t="shared" si="77"/>
        <v>214</v>
      </c>
      <c r="AA32" s="27">
        <f t="shared" si="77"/>
        <v>245</v>
      </c>
      <c r="AB32" s="27">
        <f t="shared" si="77"/>
        <v>275</v>
      </c>
      <c r="AC32" s="27">
        <f t="shared" si="77"/>
        <v>306</v>
      </c>
      <c r="AD32" s="27">
        <f t="shared" si="77"/>
        <v>336</v>
      </c>
      <c r="AE32" s="27">
        <f t="shared" si="77"/>
        <v>367</v>
      </c>
      <c r="AF32" s="27">
        <f t="shared" si="77"/>
        <v>398</v>
      </c>
      <c r="AG32" s="27">
        <f t="shared" si="77"/>
        <v>426</v>
      </c>
      <c r="AH32" s="27">
        <f t="shared" si="77"/>
        <v>457</v>
      </c>
      <c r="AI32" s="27">
        <f t="shared" si="77"/>
        <v>487</v>
      </c>
      <c r="AJ32" s="27">
        <f t="shared" si="77"/>
        <v>518</v>
      </c>
      <c r="AK32" s="27">
        <f t="shared" si="77"/>
        <v>548</v>
      </c>
      <c r="AL32" s="27">
        <f t="shared" si="77"/>
        <v>579</v>
      </c>
      <c r="AM32" s="27">
        <f t="shared" si="77"/>
        <v>610</v>
      </c>
      <c r="AN32" s="27">
        <f t="shared" si="77"/>
        <v>640</v>
      </c>
      <c r="AO32" s="27">
        <f t="shared" si="77"/>
        <v>671</v>
      </c>
      <c r="AP32" s="27">
        <f t="shared" si="77"/>
        <v>701</v>
      </c>
      <c r="AQ32" s="27">
        <f t="shared" si="77"/>
        <v>732</v>
      </c>
      <c r="AR32" s="27">
        <f t="shared" si="77"/>
        <v>763</v>
      </c>
      <c r="AS32" s="27">
        <f t="shared" si="77"/>
        <v>791</v>
      </c>
      <c r="AT32" s="27">
        <f t="shared" si="77"/>
        <v>822</v>
      </c>
      <c r="AU32" s="27">
        <f t="shared" si="77"/>
        <v>852</v>
      </c>
      <c r="AV32" s="27">
        <f t="shared" si="77"/>
        <v>883</v>
      </c>
      <c r="AW32" s="27">
        <f t="shared" si="77"/>
        <v>913</v>
      </c>
      <c r="AX32" s="27">
        <f t="shared" si="77"/>
        <v>944</v>
      </c>
      <c r="AY32" s="27">
        <f t="shared" si="77"/>
        <v>975</v>
      </c>
      <c r="AZ32" s="27">
        <f t="shared" si="77"/>
        <v>1005</v>
      </c>
      <c r="BA32" s="27">
        <f t="shared" si="77"/>
        <v>1036</v>
      </c>
      <c r="BB32" s="27">
        <f t="shared" si="77"/>
        <v>1066</v>
      </c>
      <c r="BC32" s="35"/>
      <c r="BD32" s="32"/>
    </row>
    <row r="33" spans="1:71" s="51" customFormat="1" ht="18" customHeight="1" x14ac:dyDescent="0.35">
      <c r="A33" s="346"/>
      <c r="B33" s="433"/>
      <c r="C33" s="504"/>
      <c r="D33" s="504"/>
      <c r="E33" s="515" t="s">
        <v>343</v>
      </c>
      <c r="F33" s="515"/>
      <c r="G33" s="515"/>
      <c r="H33" s="515" t="s">
        <v>319</v>
      </c>
      <c r="I33" s="515" t="s">
        <v>319</v>
      </c>
      <c r="J33" s="512"/>
      <c r="K33" s="199"/>
      <c r="L33" s="199"/>
      <c r="M33" s="199"/>
      <c r="N33" s="199"/>
      <c r="O33" s="199"/>
      <c r="P33" s="496"/>
      <c r="Q33" s="485"/>
      <c r="R33" s="492"/>
      <c r="S33" s="17" t="str">
        <f>VLOOKUP(S31,'Podpůrná data'!$J$195:$K$206,2)</f>
        <v>leden</v>
      </c>
      <c r="T33" s="17" t="str">
        <f>VLOOKUP(T31,'Podpůrná data'!$J$195:$K$206,2)</f>
        <v>únor</v>
      </c>
      <c r="U33" s="17" t="str">
        <f>VLOOKUP(U31,'Podpůrná data'!$J$195:$K$206,2)</f>
        <v>březen</v>
      </c>
      <c r="V33" s="17" t="str">
        <f>VLOOKUP(V31,'Podpůrná data'!$J$195:$K$206,2)</f>
        <v>duben</v>
      </c>
      <c r="W33" s="17" t="str">
        <f>VLOOKUP(W31,'Podpůrná data'!$J$195:$K$206,2)</f>
        <v>květen</v>
      </c>
      <c r="X33" s="17" t="str">
        <f>VLOOKUP(X31,'Podpůrná data'!$J$195:$K$206,2)</f>
        <v>červen</v>
      </c>
      <c r="Y33" s="17" t="str">
        <f>VLOOKUP(Y31,'Podpůrná data'!$J$195:$K$206,2)</f>
        <v>červenec</v>
      </c>
      <c r="Z33" s="17" t="str">
        <f>VLOOKUP(Z31,'Podpůrná data'!$J$195:$K$206,2)</f>
        <v>srpen</v>
      </c>
      <c r="AA33" s="17" t="str">
        <f>VLOOKUP(AA31,'Podpůrná data'!$J$195:$K$206,2)</f>
        <v>září</v>
      </c>
      <c r="AB33" s="17" t="str">
        <f>VLOOKUP(AB31,'Podpůrná data'!$J$195:$K$206,2)</f>
        <v>říjen</v>
      </c>
      <c r="AC33" s="17" t="str">
        <f>VLOOKUP(AC31,'Podpůrná data'!$J$195:$K$206,2)</f>
        <v>listopad</v>
      </c>
      <c r="AD33" s="17" t="str">
        <f>VLOOKUP(AD31,'Podpůrná data'!$J$195:$K$206,2)</f>
        <v>prosinec</v>
      </c>
      <c r="AE33" s="17" t="str">
        <f>VLOOKUP(AE31,'Podpůrná data'!$J$195:$K$206,2)</f>
        <v>leden</v>
      </c>
      <c r="AF33" s="17" t="str">
        <f>VLOOKUP(AF31,'Podpůrná data'!$J$195:$K$206,2)</f>
        <v>únor</v>
      </c>
      <c r="AG33" s="17" t="str">
        <f>VLOOKUP(AG31,'Podpůrná data'!$J$195:$K$206,2)</f>
        <v>březen</v>
      </c>
      <c r="AH33" s="17" t="str">
        <f>VLOOKUP(AH31,'Podpůrná data'!$J$195:$K$206,2)</f>
        <v>duben</v>
      </c>
      <c r="AI33" s="17" t="str">
        <f>VLOOKUP(AI31,'Podpůrná data'!$J$195:$K$206,2)</f>
        <v>květen</v>
      </c>
      <c r="AJ33" s="17" t="str">
        <f>VLOOKUP(AJ31,'Podpůrná data'!$J$195:$K$206,2)</f>
        <v>červen</v>
      </c>
      <c r="AK33" s="17" t="str">
        <f>VLOOKUP(AK31,'Podpůrná data'!$J$195:$K$206,2)</f>
        <v>červenec</v>
      </c>
      <c r="AL33" s="17" t="str">
        <f>VLOOKUP(AL31,'Podpůrná data'!$J$195:$K$206,2)</f>
        <v>srpen</v>
      </c>
      <c r="AM33" s="17" t="str">
        <f>VLOOKUP(AM31,'Podpůrná data'!$J$195:$K$206,2)</f>
        <v>září</v>
      </c>
      <c r="AN33" s="17" t="str">
        <f>VLOOKUP(AN31,'Podpůrná data'!$J$195:$K$206,2)</f>
        <v>říjen</v>
      </c>
      <c r="AO33" s="17" t="str">
        <f>VLOOKUP(AO31,'Podpůrná data'!$J$195:$K$206,2)</f>
        <v>listopad</v>
      </c>
      <c r="AP33" s="17" t="str">
        <f>VLOOKUP(AP31,'Podpůrná data'!$J$195:$K$206,2)</f>
        <v>prosinec</v>
      </c>
      <c r="AQ33" s="17" t="str">
        <f>VLOOKUP(AQ31,'Podpůrná data'!$J$195:$K$206,2)</f>
        <v>leden</v>
      </c>
      <c r="AR33" s="17" t="str">
        <f>VLOOKUP(AR31,'Podpůrná data'!$J$195:$K$206,2)</f>
        <v>únor</v>
      </c>
      <c r="AS33" s="17" t="str">
        <f>VLOOKUP(AS31,'Podpůrná data'!$J$195:$K$206,2)</f>
        <v>březen</v>
      </c>
      <c r="AT33" s="17" t="str">
        <f>VLOOKUP(AT31,'Podpůrná data'!$J$195:$K$206,2)</f>
        <v>duben</v>
      </c>
      <c r="AU33" s="17" t="str">
        <f>VLOOKUP(AU31,'Podpůrná data'!$J$195:$K$206,2)</f>
        <v>květen</v>
      </c>
      <c r="AV33" s="17" t="str">
        <f>VLOOKUP(AV31,'Podpůrná data'!$J$195:$K$206,2)</f>
        <v>červen</v>
      </c>
      <c r="AW33" s="17" t="str">
        <f>VLOOKUP(AW31,'Podpůrná data'!$J$195:$K$206,2)</f>
        <v>červenec</v>
      </c>
      <c r="AX33" s="17" t="str">
        <f>VLOOKUP(AX31,'Podpůrná data'!$J$195:$K$206,2)</f>
        <v>srpen</v>
      </c>
      <c r="AY33" s="17" t="str">
        <f>VLOOKUP(AY31,'Podpůrná data'!$J$195:$K$206,2)</f>
        <v>září</v>
      </c>
      <c r="AZ33" s="17" t="str">
        <f>VLOOKUP(AZ31,'Podpůrná data'!$J$195:$K$206,2)</f>
        <v>říjen</v>
      </c>
      <c r="BA33" s="17" t="str">
        <f>VLOOKUP(BA31,'Podpůrná data'!$J$195:$K$206,2)</f>
        <v>listopad</v>
      </c>
      <c r="BB33" s="17" t="str">
        <f>VLOOKUP(BB31,'Podpůrná data'!$J$195:$K$206,2)</f>
        <v>prosinec</v>
      </c>
      <c r="BC33" s="549">
        <f>SUM(S38:BB38)</f>
        <v>0</v>
      </c>
      <c r="BD33" s="544">
        <f>SUM(S39:BB39)</f>
        <v>0</v>
      </c>
      <c r="BH33" s="104" t="s">
        <v>389</v>
      </c>
      <c r="BI33" s="104" t="s">
        <v>391</v>
      </c>
      <c r="BJ33" s="104" t="s">
        <v>392</v>
      </c>
      <c r="BK33" s="104" t="s">
        <v>393</v>
      </c>
      <c r="BL33" s="104" t="s">
        <v>394</v>
      </c>
      <c r="BM33" s="104" t="s">
        <v>395</v>
      </c>
      <c r="BN33" s="104" t="s">
        <v>396</v>
      </c>
      <c r="BO33" s="104" t="s">
        <v>397</v>
      </c>
      <c r="BP33" s="104" t="s">
        <v>398</v>
      </c>
      <c r="BQ33" s="104" t="s">
        <v>399</v>
      </c>
      <c r="BR33" s="104" t="s">
        <v>400</v>
      </c>
      <c r="BS33" s="104" t="s">
        <v>401</v>
      </c>
    </row>
    <row r="34" spans="1:71" s="51" customFormat="1" ht="16.399999999999999" customHeight="1" thickBot="1" x14ac:dyDescent="0.4">
      <c r="A34" s="346"/>
      <c r="B34" s="433"/>
      <c r="C34" s="504"/>
      <c r="D34" s="504"/>
      <c r="E34" s="515"/>
      <c r="F34" s="515"/>
      <c r="G34" s="515"/>
      <c r="H34" s="515"/>
      <c r="I34" s="515"/>
      <c r="J34" s="512"/>
      <c r="K34" s="199"/>
      <c r="L34" s="199"/>
      <c r="M34" s="199"/>
      <c r="N34" s="199"/>
      <c r="O34" s="199"/>
      <c r="P34" s="496"/>
      <c r="Q34" s="485"/>
      <c r="R34" s="492"/>
      <c r="S34" s="229">
        <f>YEAR(Úvod!$F$12)</f>
        <v>1900</v>
      </c>
      <c r="T34" s="229">
        <f t="shared" ref="T34" si="78">IF(T31=1,S34+1,S34)</f>
        <v>1900</v>
      </c>
      <c r="U34" s="229">
        <f t="shared" ref="U34" si="79">IF(U31=1,T34+1,T34)</f>
        <v>1900</v>
      </c>
      <c r="V34" s="229">
        <f t="shared" ref="V34" si="80">IF(V31=1,U34+1,U34)</f>
        <v>1900</v>
      </c>
      <c r="W34" s="229">
        <f t="shared" ref="W34" si="81">IF(W31=1,V34+1,V34)</f>
        <v>1900</v>
      </c>
      <c r="X34" s="229">
        <f t="shared" ref="X34" si="82">IF(X31=1,W34+1,W34)</f>
        <v>1900</v>
      </c>
      <c r="Y34" s="229">
        <f t="shared" ref="Y34" si="83">IF(Y31=1,X34+1,X34)</f>
        <v>1900</v>
      </c>
      <c r="Z34" s="229">
        <f t="shared" ref="Z34" si="84">IF(Z31=1,Y34+1,Y34)</f>
        <v>1900</v>
      </c>
      <c r="AA34" s="229">
        <f t="shared" ref="AA34" si="85">IF(AA31=1,Z34+1,Z34)</f>
        <v>1900</v>
      </c>
      <c r="AB34" s="229">
        <f t="shared" ref="AB34" si="86">IF(AB31=1,AA34+1,AA34)</f>
        <v>1900</v>
      </c>
      <c r="AC34" s="229">
        <f t="shared" ref="AC34" si="87">IF(AC31=1,AB34+1,AB34)</f>
        <v>1900</v>
      </c>
      <c r="AD34" s="229">
        <f t="shared" ref="AD34" si="88">IF(AD31=1,AC34+1,AC34)</f>
        <v>1900</v>
      </c>
      <c r="AE34" s="229">
        <f t="shared" ref="AE34" si="89">IF(AE31=1,AD34+1,AD34)</f>
        <v>1901</v>
      </c>
      <c r="AF34" s="229">
        <f t="shared" ref="AF34" si="90">IF(AF31=1,AE34+1,AE34)</f>
        <v>1901</v>
      </c>
      <c r="AG34" s="229">
        <f t="shared" ref="AG34" si="91">IF(AG31=1,AF34+1,AF34)</f>
        <v>1901</v>
      </c>
      <c r="AH34" s="229">
        <f t="shared" ref="AH34" si="92">IF(AH31=1,AG34+1,AG34)</f>
        <v>1901</v>
      </c>
      <c r="AI34" s="229">
        <f t="shared" ref="AI34" si="93">IF(AI31=1,AH34+1,AH34)</f>
        <v>1901</v>
      </c>
      <c r="AJ34" s="229">
        <f t="shared" ref="AJ34" si="94">IF(AJ31=1,AI34+1,AI34)</f>
        <v>1901</v>
      </c>
      <c r="AK34" s="229">
        <f t="shared" ref="AK34" si="95">IF(AK31=1,AJ34+1,AJ34)</f>
        <v>1901</v>
      </c>
      <c r="AL34" s="229">
        <f t="shared" ref="AL34" si="96">IF(AL31=1,AK34+1,AK34)</f>
        <v>1901</v>
      </c>
      <c r="AM34" s="229">
        <f t="shared" ref="AM34" si="97">IF(AM31=1,AL34+1,AL34)</f>
        <v>1901</v>
      </c>
      <c r="AN34" s="229">
        <f t="shared" ref="AN34" si="98">IF(AN31=1,AM34+1,AM34)</f>
        <v>1901</v>
      </c>
      <c r="AO34" s="229">
        <f t="shared" ref="AO34" si="99">IF(AO31=1,AN34+1,AN34)</f>
        <v>1901</v>
      </c>
      <c r="AP34" s="229">
        <f t="shared" ref="AP34" si="100">IF(AP31=1,AO34+1,AO34)</f>
        <v>1901</v>
      </c>
      <c r="AQ34" s="229">
        <f t="shared" ref="AQ34" si="101">IF(AQ31=1,AP34+1,AP34)</f>
        <v>1902</v>
      </c>
      <c r="AR34" s="229">
        <f t="shared" ref="AR34" si="102">IF(AR31=1,AQ34+1,AQ34)</f>
        <v>1902</v>
      </c>
      <c r="AS34" s="229">
        <f t="shared" ref="AS34" si="103">IF(AS31=1,AR34+1,AR34)</f>
        <v>1902</v>
      </c>
      <c r="AT34" s="229">
        <f t="shared" ref="AT34" si="104">IF(AT31=1,AS34+1,AS34)</f>
        <v>1902</v>
      </c>
      <c r="AU34" s="229">
        <f t="shared" ref="AU34" si="105">IF(AU31=1,AT34+1,AT34)</f>
        <v>1902</v>
      </c>
      <c r="AV34" s="229">
        <f t="shared" ref="AV34" si="106">IF(AV31=1,AU34+1,AU34)</f>
        <v>1902</v>
      </c>
      <c r="AW34" s="229">
        <f t="shared" ref="AW34" si="107">IF(AW31=1,AV34+1,AV34)</f>
        <v>1902</v>
      </c>
      <c r="AX34" s="229">
        <f t="shared" ref="AX34" si="108">IF(AX31=1,AW34+1,AW34)</f>
        <v>1902</v>
      </c>
      <c r="AY34" s="229">
        <f t="shared" ref="AY34" si="109">IF(AY31=1,AX34+1,AX34)</f>
        <v>1902</v>
      </c>
      <c r="AZ34" s="229">
        <f t="shared" ref="AZ34" si="110">IF(AZ31=1,AY34+1,AY34)</f>
        <v>1902</v>
      </c>
      <c r="BA34" s="229">
        <f t="shared" ref="BA34" si="111">IF(BA31=1,AZ34+1,AZ34)</f>
        <v>1902</v>
      </c>
      <c r="BB34" s="229">
        <f t="shared" ref="BB34" si="112">IF(BB31=1,BA34+1,BA34)</f>
        <v>1902</v>
      </c>
      <c r="BC34" s="549"/>
      <c r="BD34" s="544"/>
    </row>
    <row r="35" spans="1:71" s="51" customFormat="1" ht="22" customHeight="1" x14ac:dyDescent="0.35">
      <c r="A35" s="346"/>
      <c r="B35" s="435"/>
      <c r="C35" s="505"/>
      <c r="D35" s="505"/>
      <c r="E35" s="515"/>
      <c r="F35" s="515"/>
      <c r="G35" s="515"/>
      <c r="H35" s="515"/>
      <c r="I35" s="521"/>
      <c r="J35" s="513"/>
      <c r="K35" s="199"/>
      <c r="L35" s="199"/>
      <c r="M35" s="199"/>
      <c r="N35" s="199"/>
      <c r="O35" s="199"/>
      <c r="P35" s="552" t="str">
        <f>IF(J36="","",IF(P17="","",P17))</f>
        <v/>
      </c>
      <c r="Q35" s="475" t="str">
        <f>IF(P35="","",IF(Q17="","",Q17))</f>
        <v/>
      </c>
      <c r="R35" s="219" t="s">
        <v>390</v>
      </c>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549"/>
      <c r="BD35" s="544"/>
    </row>
    <row r="36" spans="1:71" s="51" customFormat="1" ht="23.5" customHeight="1" x14ac:dyDescent="0.35">
      <c r="A36" s="50"/>
      <c r="B36" s="65"/>
      <c r="C36" s="499"/>
      <c r="D36" s="499"/>
      <c r="E36" s="538"/>
      <c r="F36" s="538"/>
      <c r="G36" s="538"/>
      <c r="H36" s="109" t="str">
        <f>IF(E36="","",'Podpůrná data'!$I$4)</f>
        <v/>
      </c>
      <c r="I36" s="109" t="str">
        <f>H36</f>
        <v/>
      </c>
      <c r="J36" s="155">
        <f>IF(E36="",0,E36*H36)</f>
        <v>0</v>
      </c>
      <c r="K36" s="347"/>
      <c r="L36" s="201"/>
      <c r="M36" s="201"/>
      <c r="N36" s="201"/>
      <c r="O36" s="201"/>
      <c r="P36" s="553"/>
      <c r="Q36" s="476"/>
      <c r="R36" s="157" t="s">
        <v>344</v>
      </c>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549"/>
      <c r="BD36" s="544"/>
    </row>
    <row r="37" spans="1:71" s="51" customFormat="1" ht="41.5" hidden="1" customHeight="1" x14ac:dyDescent="0.35">
      <c r="A37" s="50"/>
      <c r="B37" s="67"/>
      <c r="C37" s="33"/>
      <c r="D37" s="33"/>
      <c r="E37" s="33"/>
      <c r="F37" s="33"/>
      <c r="G37" s="33"/>
      <c r="H37" s="33"/>
      <c r="I37" s="33"/>
      <c r="J37" s="19"/>
      <c r="K37" s="199"/>
      <c r="L37" s="199"/>
      <c r="M37" s="199"/>
      <c r="N37" s="199"/>
      <c r="O37" s="199"/>
      <c r="Q37" s="216"/>
      <c r="R37" s="165" t="s">
        <v>345</v>
      </c>
      <c r="S37" s="21">
        <f>IF(S36&gt;0,S36,0)</f>
        <v>0</v>
      </c>
      <c r="T37" s="21">
        <f>IF(T36&gt;0,T36+S37,S37)</f>
        <v>0</v>
      </c>
      <c r="U37" s="21">
        <f t="shared" ref="U37:BB37" si="113">IF(U36&gt;0,U36+T37,T37)</f>
        <v>0</v>
      </c>
      <c r="V37" s="21">
        <f t="shared" si="113"/>
        <v>0</v>
      </c>
      <c r="W37" s="21">
        <f t="shared" si="113"/>
        <v>0</v>
      </c>
      <c r="X37" s="21">
        <f t="shared" si="113"/>
        <v>0</v>
      </c>
      <c r="Y37" s="21">
        <f t="shared" si="113"/>
        <v>0</v>
      </c>
      <c r="Z37" s="21">
        <f t="shared" si="113"/>
        <v>0</v>
      </c>
      <c r="AA37" s="21">
        <f t="shared" si="113"/>
        <v>0</v>
      </c>
      <c r="AB37" s="21">
        <f t="shared" si="113"/>
        <v>0</v>
      </c>
      <c r="AC37" s="21">
        <f t="shared" si="113"/>
        <v>0</v>
      </c>
      <c r="AD37" s="21">
        <f t="shared" si="113"/>
        <v>0</v>
      </c>
      <c r="AE37" s="21">
        <f t="shared" si="113"/>
        <v>0</v>
      </c>
      <c r="AF37" s="21">
        <f t="shared" si="113"/>
        <v>0</v>
      </c>
      <c r="AG37" s="21">
        <f t="shared" si="113"/>
        <v>0</v>
      </c>
      <c r="AH37" s="21">
        <f t="shared" si="113"/>
        <v>0</v>
      </c>
      <c r="AI37" s="21">
        <f t="shared" si="113"/>
        <v>0</v>
      </c>
      <c r="AJ37" s="21">
        <f t="shared" si="113"/>
        <v>0</v>
      </c>
      <c r="AK37" s="21">
        <f t="shared" si="113"/>
        <v>0</v>
      </c>
      <c r="AL37" s="21">
        <f t="shared" si="113"/>
        <v>0</v>
      </c>
      <c r="AM37" s="21">
        <f t="shared" si="113"/>
        <v>0</v>
      </c>
      <c r="AN37" s="21">
        <f t="shared" si="113"/>
        <v>0</v>
      </c>
      <c r="AO37" s="21">
        <f t="shared" si="113"/>
        <v>0</v>
      </c>
      <c r="AP37" s="21">
        <f t="shared" si="113"/>
        <v>0</v>
      </c>
      <c r="AQ37" s="21">
        <f t="shared" si="113"/>
        <v>0</v>
      </c>
      <c r="AR37" s="21">
        <f t="shared" si="113"/>
        <v>0</v>
      </c>
      <c r="AS37" s="21">
        <f t="shared" si="113"/>
        <v>0</v>
      </c>
      <c r="AT37" s="21">
        <f t="shared" si="113"/>
        <v>0</v>
      </c>
      <c r="AU37" s="21">
        <f t="shared" si="113"/>
        <v>0</v>
      </c>
      <c r="AV37" s="21">
        <f t="shared" si="113"/>
        <v>0</v>
      </c>
      <c r="AW37" s="21">
        <f t="shared" si="113"/>
        <v>0</v>
      </c>
      <c r="AX37" s="21">
        <f t="shared" si="113"/>
        <v>0</v>
      </c>
      <c r="AY37" s="21">
        <f t="shared" si="113"/>
        <v>0</v>
      </c>
      <c r="AZ37" s="21">
        <f t="shared" si="113"/>
        <v>0</v>
      </c>
      <c r="BA37" s="21">
        <f t="shared" si="113"/>
        <v>0</v>
      </c>
      <c r="BB37" s="21">
        <f t="shared" si="113"/>
        <v>0</v>
      </c>
      <c r="BC37" s="549"/>
      <c r="BD37" s="544"/>
    </row>
    <row r="38" spans="1:71" s="51" customFormat="1" ht="29" x14ac:dyDescent="0.35">
      <c r="A38" s="50"/>
      <c r="B38" s="67"/>
      <c r="C38" s="33"/>
      <c r="D38" s="33"/>
      <c r="E38" s="33"/>
      <c r="F38" s="33"/>
      <c r="G38" s="33"/>
      <c r="H38" s="33"/>
      <c r="I38" s="33"/>
      <c r="J38" s="19"/>
      <c r="K38" s="199"/>
      <c r="L38" s="199"/>
      <c r="M38" s="199"/>
      <c r="N38" s="199"/>
      <c r="O38" s="199"/>
      <c r="Q38" s="216"/>
      <c r="R38" s="157" t="s">
        <v>309</v>
      </c>
      <c r="S38" s="22">
        <f>IF(S37&lt;=E36,S36,E36)</f>
        <v>0</v>
      </c>
      <c r="T38" s="22">
        <f>IF(T36&gt;0,IF(T37&lt;=$E$36,T36,IF((T36-(T37-$E$36))&gt;0,T36-(T37-$E$36),0)),0)</f>
        <v>0</v>
      </c>
      <c r="U38" s="22">
        <f t="shared" ref="U38:BB38" si="114">IF(U36&gt;0,IF(U37&lt;=$E$36,U36,IF((U36-(U37-$E$36))&gt;0,U36-(U37-$E$36),0)),0)</f>
        <v>0</v>
      </c>
      <c r="V38" s="22">
        <f t="shared" si="114"/>
        <v>0</v>
      </c>
      <c r="W38" s="22">
        <f t="shared" si="114"/>
        <v>0</v>
      </c>
      <c r="X38" s="22">
        <f t="shared" si="114"/>
        <v>0</v>
      </c>
      <c r="Y38" s="22">
        <f t="shared" si="114"/>
        <v>0</v>
      </c>
      <c r="Z38" s="22">
        <f t="shared" si="114"/>
        <v>0</v>
      </c>
      <c r="AA38" s="22">
        <f t="shared" si="114"/>
        <v>0</v>
      </c>
      <c r="AB38" s="22">
        <f t="shared" si="114"/>
        <v>0</v>
      </c>
      <c r="AC38" s="22">
        <f t="shared" si="114"/>
        <v>0</v>
      </c>
      <c r="AD38" s="22">
        <f t="shared" si="114"/>
        <v>0</v>
      </c>
      <c r="AE38" s="22">
        <f t="shared" si="114"/>
        <v>0</v>
      </c>
      <c r="AF38" s="22">
        <f t="shared" si="114"/>
        <v>0</v>
      </c>
      <c r="AG38" s="22">
        <f t="shared" si="114"/>
        <v>0</v>
      </c>
      <c r="AH38" s="22">
        <f t="shared" si="114"/>
        <v>0</v>
      </c>
      <c r="AI38" s="22">
        <f t="shared" si="114"/>
        <v>0</v>
      </c>
      <c r="AJ38" s="22">
        <f t="shared" si="114"/>
        <v>0</v>
      </c>
      <c r="AK38" s="22">
        <f t="shared" si="114"/>
        <v>0</v>
      </c>
      <c r="AL38" s="22">
        <f t="shared" si="114"/>
        <v>0</v>
      </c>
      <c r="AM38" s="22">
        <f t="shared" si="114"/>
        <v>0</v>
      </c>
      <c r="AN38" s="22">
        <f t="shared" si="114"/>
        <v>0</v>
      </c>
      <c r="AO38" s="22">
        <f t="shared" si="114"/>
        <v>0</v>
      </c>
      <c r="AP38" s="22">
        <f t="shared" si="114"/>
        <v>0</v>
      </c>
      <c r="AQ38" s="22">
        <f t="shared" si="114"/>
        <v>0</v>
      </c>
      <c r="AR38" s="22">
        <f t="shared" si="114"/>
        <v>0</v>
      </c>
      <c r="AS38" s="22">
        <f t="shared" si="114"/>
        <v>0</v>
      </c>
      <c r="AT38" s="22">
        <f t="shared" si="114"/>
        <v>0</v>
      </c>
      <c r="AU38" s="22">
        <f t="shared" si="114"/>
        <v>0</v>
      </c>
      <c r="AV38" s="22">
        <f t="shared" si="114"/>
        <v>0</v>
      </c>
      <c r="AW38" s="22">
        <f t="shared" si="114"/>
        <v>0</v>
      </c>
      <c r="AX38" s="22">
        <f t="shared" si="114"/>
        <v>0</v>
      </c>
      <c r="AY38" s="22">
        <f t="shared" si="114"/>
        <v>0</v>
      </c>
      <c r="AZ38" s="22">
        <f t="shared" si="114"/>
        <v>0</v>
      </c>
      <c r="BA38" s="22">
        <f t="shared" si="114"/>
        <v>0</v>
      </c>
      <c r="BB38" s="22">
        <f t="shared" si="114"/>
        <v>0</v>
      </c>
      <c r="BC38" s="549"/>
      <c r="BD38" s="544"/>
    </row>
    <row r="39" spans="1:71" s="51" customFormat="1" ht="25.4" customHeight="1" thickBot="1" x14ac:dyDescent="0.4">
      <c r="A39" s="50"/>
      <c r="B39" s="68"/>
      <c r="C39" s="23"/>
      <c r="D39" s="23"/>
      <c r="E39" s="23"/>
      <c r="F39" s="23"/>
      <c r="G39" s="23"/>
      <c r="H39" s="23"/>
      <c r="I39" s="23"/>
      <c r="J39" s="24"/>
      <c r="K39" s="199"/>
      <c r="L39" s="199"/>
      <c r="M39" s="199"/>
      <c r="N39" s="199"/>
      <c r="O39" s="199"/>
      <c r="Q39" s="216"/>
      <c r="R39" s="166" t="s">
        <v>104</v>
      </c>
      <c r="S39" s="26">
        <f t="shared" ref="S39:BB39" si="115">IF(S38&gt;0,S38*$H$36,0)</f>
        <v>0</v>
      </c>
      <c r="T39" s="26">
        <f t="shared" si="115"/>
        <v>0</v>
      </c>
      <c r="U39" s="26">
        <f t="shared" si="115"/>
        <v>0</v>
      </c>
      <c r="V39" s="26">
        <f t="shared" si="115"/>
        <v>0</v>
      </c>
      <c r="W39" s="26">
        <f t="shared" si="115"/>
        <v>0</v>
      </c>
      <c r="X39" s="26">
        <f t="shared" si="115"/>
        <v>0</v>
      </c>
      <c r="Y39" s="26">
        <f t="shared" si="115"/>
        <v>0</v>
      </c>
      <c r="Z39" s="26">
        <f t="shared" si="115"/>
        <v>0</v>
      </c>
      <c r="AA39" s="26">
        <f t="shared" si="115"/>
        <v>0</v>
      </c>
      <c r="AB39" s="26">
        <f t="shared" si="115"/>
        <v>0</v>
      </c>
      <c r="AC39" s="26">
        <f t="shared" si="115"/>
        <v>0</v>
      </c>
      <c r="AD39" s="26">
        <f t="shared" si="115"/>
        <v>0</v>
      </c>
      <c r="AE39" s="26">
        <f t="shared" si="115"/>
        <v>0</v>
      </c>
      <c r="AF39" s="26">
        <f t="shared" si="115"/>
        <v>0</v>
      </c>
      <c r="AG39" s="26">
        <f t="shared" si="115"/>
        <v>0</v>
      </c>
      <c r="AH39" s="26">
        <f t="shared" si="115"/>
        <v>0</v>
      </c>
      <c r="AI39" s="26">
        <f t="shared" si="115"/>
        <v>0</v>
      </c>
      <c r="AJ39" s="26">
        <f t="shared" si="115"/>
        <v>0</v>
      </c>
      <c r="AK39" s="26">
        <f t="shared" si="115"/>
        <v>0</v>
      </c>
      <c r="AL39" s="26">
        <f t="shared" si="115"/>
        <v>0</v>
      </c>
      <c r="AM39" s="26">
        <f t="shared" si="115"/>
        <v>0</v>
      </c>
      <c r="AN39" s="26">
        <f t="shared" si="115"/>
        <v>0</v>
      </c>
      <c r="AO39" s="26">
        <f t="shared" si="115"/>
        <v>0</v>
      </c>
      <c r="AP39" s="26">
        <f t="shared" si="115"/>
        <v>0</v>
      </c>
      <c r="AQ39" s="26">
        <f t="shared" si="115"/>
        <v>0</v>
      </c>
      <c r="AR39" s="26">
        <f t="shared" si="115"/>
        <v>0</v>
      </c>
      <c r="AS39" s="26">
        <f t="shared" si="115"/>
        <v>0</v>
      </c>
      <c r="AT39" s="26">
        <f t="shared" si="115"/>
        <v>0</v>
      </c>
      <c r="AU39" s="26">
        <f t="shared" si="115"/>
        <v>0</v>
      </c>
      <c r="AV39" s="26">
        <f t="shared" si="115"/>
        <v>0</v>
      </c>
      <c r="AW39" s="26">
        <f t="shared" si="115"/>
        <v>0</v>
      </c>
      <c r="AX39" s="26">
        <f t="shared" si="115"/>
        <v>0</v>
      </c>
      <c r="AY39" s="26">
        <f t="shared" si="115"/>
        <v>0</v>
      </c>
      <c r="AZ39" s="26">
        <f t="shared" si="115"/>
        <v>0</v>
      </c>
      <c r="BA39" s="26">
        <f t="shared" si="115"/>
        <v>0</v>
      </c>
      <c r="BB39" s="26">
        <f t="shared" si="115"/>
        <v>0</v>
      </c>
      <c r="BC39" s="550"/>
      <c r="BD39" s="545"/>
      <c r="BH39" s="103">
        <f>SUMIFS($S39:$BB39,$S35:$BB35,"1. SO")</f>
        <v>0</v>
      </c>
      <c r="BI39" s="103">
        <f>SUMIFS($S39:$BB39,$S35:$BB35,"2. SO")</f>
        <v>0</v>
      </c>
      <c r="BJ39" s="103">
        <f>SUMIFS($S39:$BB39,$S35:$BB35,"3. SO")</f>
        <v>0</v>
      </c>
      <c r="BK39" s="103">
        <f>SUMIFS($S39:$BB39,$S35:$BB35,"4. SO")</f>
        <v>0</v>
      </c>
      <c r="BL39" s="103">
        <f>SUMIFS($S39:$BB39,$S35:$BB35,"5. SO")</f>
        <v>0</v>
      </c>
      <c r="BM39" s="103">
        <f>SUMIFS($S39:$BB39,$S35:$BB35,"6. SO")</f>
        <v>0</v>
      </c>
      <c r="BN39" s="103">
        <f>SUMIFS($S39:$BB39,$S35:$BB35,"7. SO")</f>
        <v>0</v>
      </c>
      <c r="BO39" s="103">
        <f>SUMIFS($S39:$BB39,$S35:$BB35,"8. SO")</f>
        <v>0</v>
      </c>
      <c r="BP39" s="103">
        <f>SUMIFS($S39:$BB39,$S35:$BB35,"9. SO")</f>
        <v>0</v>
      </c>
      <c r="BQ39" s="103">
        <f>SUMIFS($S39:$BB39,$S35:$BB35,"10. SO")</f>
        <v>0</v>
      </c>
      <c r="BR39" s="103">
        <f>SUMIFS($S39:$BB39,$S35:$BB35,"11. SO")</f>
        <v>0</v>
      </c>
      <c r="BS39" s="103">
        <f>SUMIFS($S39:$BB39,$S35:$BB35,"12. SO")</f>
        <v>0</v>
      </c>
    </row>
    <row r="40" spans="1:71" ht="15" thickBot="1" x14ac:dyDescent="0.4">
      <c r="O40" s="199"/>
      <c r="BF40" s="51"/>
      <c r="BG40" s="51"/>
    </row>
    <row r="41" spans="1:71" s="51" customFormat="1" ht="54" customHeight="1" thickBot="1" x14ac:dyDescent="0.4">
      <c r="A41" s="345"/>
      <c r="B41" s="431" t="s">
        <v>306</v>
      </c>
      <c r="C41" s="524"/>
      <c r="D41" s="524"/>
      <c r="E41" s="514" t="s">
        <v>157</v>
      </c>
      <c r="F41" s="514"/>
      <c r="G41" s="158" t="s">
        <v>342</v>
      </c>
      <c r="H41" s="514" t="s">
        <v>152</v>
      </c>
      <c r="I41" s="514"/>
      <c r="J41" s="124" t="s">
        <v>0</v>
      </c>
      <c r="K41" s="7"/>
      <c r="L41" s="502" t="s">
        <v>78</v>
      </c>
      <c r="M41" s="503"/>
      <c r="O41" s="199"/>
      <c r="P41" s="495" t="s">
        <v>324</v>
      </c>
      <c r="Q41" s="484" t="s">
        <v>352</v>
      </c>
      <c r="R41" s="213" t="s">
        <v>87</v>
      </c>
      <c r="S41" s="36" t="s">
        <v>1</v>
      </c>
      <c r="T41" s="36" t="s">
        <v>2</v>
      </c>
      <c r="U41" s="36" t="s">
        <v>3</v>
      </c>
      <c r="V41" s="36" t="s">
        <v>4</v>
      </c>
      <c r="W41" s="36" t="s">
        <v>5</v>
      </c>
      <c r="X41" s="36" t="s">
        <v>6</v>
      </c>
      <c r="Y41" s="36" t="s">
        <v>7</v>
      </c>
      <c r="Z41" s="36" t="s">
        <v>8</v>
      </c>
      <c r="AA41" s="36" t="s">
        <v>9</v>
      </c>
      <c r="AB41" s="36" t="s">
        <v>10</v>
      </c>
      <c r="AC41" s="36" t="s">
        <v>11</v>
      </c>
      <c r="AD41" s="36" t="s">
        <v>12</v>
      </c>
      <c r="AE41" s="36" t="s">
        <v>13</v>
      </c>
      <c r="AF41" s="36" t="s">
        <v>14</v>
      </c>
      <c r="AG41" s="36" t="s">
        <v>15</v>
      </c>
      <c r="AH41" s="36" t="s">
        <v>16</v>
      </c>
      <c r="AI41" s="36" t="s">
        <v>17</v>
      </c>
      <c r="AJ41" s="36" t="s">
        <v>18</v>
      </c>
      <c r="AK41" s="36" t="s">
        <v>19</v>
      </c>
      <c r="AL41" s="36" t="s">
        <v>20</v>
      </c>
      <c r="AM41" s="36" t="s">
        <v>21</v>
      </c>
      <c r="AN41" s="36" t="s">
        <v>22</v>
      </c>
      <c r="AO41" s="36" t="s">
        <v>23</v>
      </c>
      <c r="AP41" s="36" t="s">
        <v>24</v>
      </c>
      <c r="AQ41" s="36" t="s">
        <v>25</v>
      </c>
      <c r="AR41" s="36" t="s">
        <v>26</v>
      </c>
      <c r="AS41" s="36" t="s">
        <v>27</v>
      </c>
      <c r="AT41" s="36" t="s">
        <v>28</v>
      </c>
      <c r="AU41" s="36" t="s">
        <v>29</v>
      </c>
      <c r="AV41" s="36" t="s">
        <v>30</v>
      </c>
      <c r="AW41" s="36" t="s">
        <v>31</v>
      </c>
      <c r="AX41" s="36" t="s">
        <v>32</v>
      </c>
      <c r="AY41" s="36" t="s">
        <v>33</v>
      </c>
      <c r="AZ41" s="36" t="s">
        <v>34</v>
      </c>
      <c r="BA41" s="36" t="s">
        <v>35</v>
      </c>
      <c r="BB41" s="36" t="s">
        <v>36</v>
      </c>
      <c r="BC41" s="72" t="s">
        <v>162</v>
      </c>
      <c r="BD41" s="73" t="s">
        <v>114</v>
      </c>
      <c r="BE41" s="233" t="s">
        <v>405</v>
      </c>
      <c r="BH41" s="482" t="s">
        <v>166</v>
      </c>
      <c r="BI41" s="483"/>
      <c r="BJ41" s="483"/>
      <c r="BK41" s="483"/>
      <c r="BL41" s="483"/>
      <c r="BM41" s="483"/>
      <c r="BN41" s="483"/>
      <c r="BO41" s="483"/>
      <c r="BP41" s="483"/>
      <c r="BQ41" s="483"/>
      <c r="BR41" s="483"/>
      <c r="BS41" s="483"/>
    </row>
    <row r="42" spans="1:71" s="51" customFormat="1" ht="21" hidden="1" customHeight="1" thickBot="1" x14ac:dyDescent="0.4">
      <c r="A42" s="346"/>
      <c r="B42" s="433"/>
      <c r="C42" s="504"/>
      <c r="D42" s="504"/>
      <c r="E42" s="515" t="s">
        <v>146</v>
      </c>
      <c r="F42" s="515"/>
      <c r="G42" s="167"/>
      <c r="H42" s="515" t="s">
        <v>323</v>
      </c>
      <c r="I42" s="515"/>
      <c r="J42" s="512" t="s">
        <v>76</v>
      </c>
      <c r="K42" s="7"/>
      <c r="L42" s="508">
        <v>204032</v>
      </c>
      <c r="M42" s="528"/>
      <c r="O42" s="199"/>
      <c r="P42" s="496"/>
      <c r="Q42" s="485"/>
      <c r="R42" s="217"/>
      <c r="S42" s="28">
        <f>MONTH(Úvod!$F$12)</f>
        <v>1</v>
      </c>
      <c r="T42" s="29">
        <f t="shared" ref="T42:AA42" si="116">IF(S42=12,1,S42+1)</f>
        <v>2</v>
      </c>
      <c r="U42" s="29">
        <f t="shared" si="116"/>
        <v>3</v>
      </c>
      <c r="V42" s="30">
        <f t="shared" si="116"/>
        <v>4</v>
      </c>
      <c r="W42" s="30">
        <f t="shared" si="116"/>
        <v>5</v>
      </c>
      <c r="X42" s="30">
        <f t="shared" si="116"/>
        <v>6</v>
      </c>
      <c r="Y42" s="30">
        <f t="shared" si="116"/>
        <v>7</v>
      </c>
      <c r="Z42" s="30">
        <f t="shared" si="116"/>
        <v>8</v>
      </c>
      <c r="AA42" s="30">
        <f t="shared" si="116"/>
        <v>9</v>
      </c>
      <c r="AB42" s="30">
        <f>IF(AA42=12,1,AA42+1)</f>
        <v>10</v>
      </c>
      <c r="AC42" s="30">
        <f t="shared" ref="AC42:AJ42" si="117">IF(AB42=12,1,AB42+1)</f>
        <v>11</v>
      </c>
      <c r="AD42" s="30">
        <f t="shared" si="117"/>
        <v>12</v>
      </c>
      <c r="AE42" s="30">
        <f t="shared" si="117"/>
        <v>1</v>
      </c>
      <c r="AF42" s="30">
        <f t="shared" si="117"/>
        <v>2</v>
      </c>
      <c r="AG42" s="30">
        <f t="shared" si="117"/>
        <v>3</v>
      </c>
      <c r="AH42" s="30">
        <f t="shared" si="117"/>
        <v>4</v>
      </c>
      <c r="AI42" s="30">
        <f t="shared" si="117"/>
        <v>5</v>
      </c>
      <c r="AJ42" s="30">
        <f t="shared" si="117"/>
        <v>6</v>
      </c>
      <c r="AK42" s="30">
        <f>IF(AJ42=12,1,AJ42+1)</f>
        <v>7</v>
      </c>
      <c r="AL42" s="30">
        <f t="shared" ref="AL42:BB42" si="118">IF(AK42=12,1,AK42+1)</f>
        <v>8</v>
      </c>
      <c r="AM42" s="30">
        <f t="shared" si="118"/>
        <v>9</v>
      </c>
      <c r="AN42" s="30">
        <f t="shared" si="118"/>
        <v>10</v>
      </c>
      <c r="AO42" s="30">
        <f t="shared" si="118"/>
        <v>11</v>
      </c>
      <c r="AP42" s="30">
        <f t="shared" si="118"/>
        <v>12</v>
      </c>
      <c r="AQ42" s="30">
        <f t="shared" si="118"/>
        <v>1</v>
      </c>
      <c r="AR42" s="30">
        <f t="shared" si="118"/>
        <v>2</v>
      </c>
      <c r="AS42" s="30">
        <f t="shared" si="118"/>
        <v>3</v>
      </c>
      <c r="AT42" s="30">
        <f t="shared" si="118"/>
        <v>4</v>
      </c>
      <c r="AU42" s="30">
        <f t="shared" si="118"/>
        <v>5</v>
      </c>
      <c r="AV42" s="30">
        <f t="shared" si="118"/>
        <v>6</v>
      </c>
      <c r="AW42" s="30">
        <f t="shared" si="118"/>
        <v>7</v>
      </c>
      <c r="AX42" s="30">
        <f t="shared" si="118"/>
        <v>8</v>
      </c>
      <c r="AY42" s="30">
        <f t="shared" si="118"/>
        <v>9</v>
      </c>
      <c r="AZ42" s="30">
        <f t="shared" si="118"/>
        <v>10</v>
      </c>
      <c r="BA42" s="30">
        <f t="shared" si="118"/>
        <v>11</v>
      </c>
      <c r="BB42" s="30">
        <f t="shared" si="118"/>
        <v>12</v>
      </c>
      <c r="BC42" s="34"/>
      <c r="BD42" s="31"/>
      <c r="BE42" s="31"/>
    </row>
    <row r="43" spans="1:71" s="51" customFormat="1" ht="18" hidden="1" customHeight="1" x14ac:dyDescent="0.35">
      <c r="A43" s="346"/>
      <c r="B43" s="433"/>
      <c r="C43" s="504"/>
      <c r="D43" s="504"/>
      <c r="E43" s="515"/>
      <c r="F43" s="515"/>
      <c r="G43" s="167"/>
      <c r="H43" s="515"/>
      <c r="I43" s="515"/>
      <c r="J43" s="512"/>
      <c r="K43" s="7"/>
      <c r="L43" s="561"/>
      <c r="M43" s="528"/>
      <c r="O43" s="199"/>
      <c r="P43" s="496"/>
      <c r="Q43" s="485"/>
      <c r="R43" s="218"/>
      <c r="S43" s="16">
        <f t="shared" ref="S43:BB43" si="119">VALUE(_xlfn.CONCAT(S42,".",S45))</f>
        <v>1</v>
      </c>
      <c r="T43" s="27">
        <f t="shared" si="119"/>
        <v>32</v>
      </c>
      <c r="U43" s="27">
        <f t="shared" si="119"/>
        <v>61</v>
      </c>
      <c r="V43" s="27">
        <f t="shared" si="119"/>
        <v>92</v>
      </c>
      <c r="W43" s="27">
        <f t="shared" si="119"/>
        <v>122</v>
      </c>
      <c r="X43" s="27">
        <f t="shared" si="119"/>
        <v>153</v>
      </c>
      <c r="Y43" s="27">
        <f t="shared" si="119"/>
        <v>183</v>
      </c>
      <c r="Z43" s="27">
        <f t="shared" si="119"/>
        <v>214</v>
      </c>
      <c r="AA43" s="27">
        <f t="shared" si="119"/>
        <v>245</v>
      </c>
      <c r="AB43" s="27">
        <f t="shared" si="119"/>
        <v>275</v>
      </c>
      <c r="AC43" s="27">
        <f t="shared" si="119"/>
        <v>306</v>
      </c>
      <c r="AD43" s="27">
        <f t="shared" si="119"/>
        <v>336</v>
      </c>
      <c r="AE43" s="27">
        <f t="shared" si="119"/>
        <v>367</v>
      </c>
      <c r="AF43" s="27">
        <f t="shared" si="119"/>
        <v>398</v>
      </c>
      <c r="AG43" s="27">
        <f t="shared" si="119"/>
        <v>426</v>
      </c>
      <c r="AH43" s="27">
        <f t="shared" si="119"/>
        <v>457</v>
      </c>
      <c r="AI43" s="27">
        <f t="shared" si="119"/>
        <v>487</v>
      </c>
      <c r="AJ43" s="27">
        <f t="shared" si="119"/>
        <v>518</v>
      </c>
      <c r="AK43" s="27">
        <f t="shared" si="119"/>
        <v>548</v>
      </c>
      <c r="AL43" s="27">
        <f t="shared" si="119"/>
        <v>579</v>
      </c>
      <c r="AM43" s="27">
        <f t="shared" si="119"/>
        <v>610</v>
      </c>
      <c r="AN43" s="27">
        <f t="shared" si="119"/>
        <v>640</v>
      </c>
      <c r="AO43" s="27">
        <f t="shared" si="119"/>
        <v>671</v>
      </c>
      <c r="AP43" s="27">
        <f t="shared" si="119"/>
        <v>701</v>
      </c>
      <c r="AQ43" s="27">
        <f t="shared" si="119"/>
        <v>732</v>
      </c>
      <c r="AR43" s="27">
        <f t="shared" si="119"/>
        <v>763</v>
      </c>
      <c r="AS43" s="27">
        <f t="shared" si="119"/>
        <v>791</v>
      </c>
      <c r="AT43" s="27">
        <f t="shared" si="119"/>
        <v>822</v>
      </c>
      <c r="AU43" s="27">
        <f t="shared" si="119"/>
        <v>852</v>
      </c>
      <c r="AV43" s="27">
        <f t="shared" si="119"/>
        <v>883</v>
      </c>
      <c r="AW43" s="27">
        <f t="shared" si="119"/>
        <v>913</v>
      </c>
      <c r="AX43" s="27">
        <f t="shared" si="119"/>
        <v>944</v>
      </c>
      <c r="AY43" s="27">
        <f t="shared" si="119"/>
        <v>975</v>
      </c>
      <c r="AZ43" s="27">
        <f t="shared" si="119"/>
        <v>1005</v>
      </c>
      <c r="BA43" s="27">
        <f t="shared" si="119"/>
        <v>1036</v>
      </c>
      <c r="BB43" s="27">
        <f t="shared" si="119"/>
        <v>1066</v>
      </c>
      <c r="BC43" s="35"/>
      <c r="BD43" s="32"/>
      <c r="BE43" s="32"/>
    </row>
    <row r="44" spans="1:71" s="51" customFormat="1" ht="18" customHeight="1" x14ac:dyDescent="0.35">
      <c r="A44" s="346"/>
      <c r="B44" s="433"/>
      <c r="C44" s="504"/>
      <c r="D44" s="504"/>
      <c r="E44" s="515"/>
      <c r="F44" s="515"/>
      <c r="G44" s="167"/>
      <c r="H44" s="515"/>
      <c r="I44" s="515"/>
      <c r="J44" s="512"/>
      <c r="K44" s="7"/>
      <c r="L44" s="561"/>
      <c r="M44" s="528"/>
      <c r="O44" s="199"/>
      <c r="P44" s="496"/>
      <c r="Q44" s="485"/>
      <c r="R44" s="218"/>
      <c r="S44" s="17" t="str">
        <f>VLOOKUP(S42,'Podpůrná data'!$J$195:$K$206,2)</f>
        <v>leden</v>
      </c>
      <c r="T44" s="17" t="str">
        <f>VLOOKUP(T42,'Podpůrná data'!$J$195:$K$206,2)</f>
        <v>únor</v>
      </c>
      <c r="U44" s="17" t="str">
        <f>VLOOKUP(U42,'Podpůrná data'!$J$195:$K$206,2)</f>
        <v>březen</v>
      </c>
      <c r="V44" s="17" t="str">
        <f>VLOOKUP(V42,'Podpůrná data'!$J$195:$K$206,2)</f>
        <v>duben</v>
      </c>
      <c r="W44" s="17" t="str">
        <f>VLOOKUP(W42,'Podpůrná data'!$J$195:$K$206,2)</f>
        <v>květen</v>
      </c>
      <c r="X44" s="17" t="str">
        <f>VLOOKUP(X42,'Podpůrná data'!$J$195:$K$206,2)</f>
        <v>červen</v>
      </c>
      <c r="Y44" s="17" t="str">
        <f>VLOOKUP(Y42,'Podpůrná data'!$J$195:$K$206,2)</f>
        <v>červenec</v>
      </c>
      <c r="Z44" s="17" t="str">
        <f>VLOOKUP(Z42,'Podpůrná data'!$J$195:$K$206,2)</f>
        <v>srpen</v>
      </c>
      <c r="AA44" s="17" t="str">
        <f>VLOOKUP(AA42,'Podpůrná data'!$J$195:$K$206,2)</f>
        <v>září</v>
      </c>
      <c r="AB44" s="17" t="str">
        <f>VLOOKUP(AB42,'Podpůrná data'!$J$195:$K$206,2)</f>
        <v>říjen</v>
      </c>
      <c r="AC44" s="17" t="str">
        <f>VLOOKUP(AC42,'Podpůrná data'!$J$195:$K$206,2)</f>
        <v>listopad</v>
      </c>
      <c r="AD44" s="17" t="str">
        <f>VLOOKUP(AD42,'Podpůrná data'!$J$195:$K$206,2)</f>
        <v>prosinec</v>
      </c>
      <c r="AE44" s="17" t="str">
        <f>VLOOKUP(AE42,'Podpůrná data'!$J$195:$K$206,2)</f>
        <v>leden</v>
      </c>
      <c r="AF44" s="17" t="str">
        <f>VLOOKUP(AF42,'Podpůrná data'!$J$195:$K$206,2)</f>
        <v>únor</v>
      </c>
      <c r="AG44" s="17" t="str">
        <f>VLOOKUP(AG42,'Podpůrná data'!$J$195:$K$206,2)</f>
        <v>březen</v>
      </c>
      <c r="AH44" s="17" t="str">
        <f>VLOOKUP(AH42,'Podpůrná data'!$J$195:$K$206,2)</f>
        <v>duben</v>
      </c>
      <c r="AI44" s="17" t="str">
        <f>VLOOKUP(AI42,'Podpůrná data'!$J$195:$K$206,2)</f>
        <v>květen</v>
      </c>
      <c r="AJ44" s="17" t="str">
        <f>VLOOKUP(AJ42,'Podpůrná data'!$J$195:$K$206,2)</f>
        <v>červen</v>
      </c>
      <c r="AK44" s="17" t="str">
        <f>VLOOKUP(AK42,'Podpůrná data'!$J$195:$K$206,2)</f>
        <v>červenec</v>
      </c>
      <c r="AL44" s="17" t="str">
        <f>VLOOKUP(AL42,'Podpůrná data'!$J$195:$K$206,2)</f>
        <v>srpen</v>
      </c>
      <c r="AM44" s="17" t="str">
        <f>VLOOKUP(AM42,'Podpůrná data'!$J$195:$K$206,2)</f>
        <v>září</v>
      </c>
      <c r="AN44" s="17" t="str">
        <f>VLOOKUP(AN42,'Podpůrná data'!$J$195:$K$206,2)</f>
        <v>říjen</v>
      </c>
      <c r="AO44" s="17" t="str">
        <f>VLOOKUP(AO42,'Podpůrná data'!$J$195:$K$206,2)</f>
        <v>listopad</v>
      </c>
      <c r="AP44" s="17" t="str">
        <f>VLOOKUP(AP42,'Podpůrná data'!$J$195:$K$206,2)</f>
        <v>prosinec</v>
      </c>
      <c r="AQ44" s="17" t="str">
        <f>VLOOKUP(AQ42,'Podpůrná data'!$J$195:$K$206,2)</f>
        <v>leden</v>
      </c>
      <c r="AR44" s="17" t="str">
        <f>VLOOKUP(AR42,'Podpůrná data'!$J$195:$K$206,2)</f>
        <v>únor</v>
      </c>
      <c r="AS44" s="17" t="str">
        <f>VLOOKUP(AS42,'Podpůrná data'!$J$195:$K$206,2)</f>
        <v>březen</v>
      </c>
      <c r="AT44" s="17" t="str">
        <f>VLOOKUP(AT42,'Podpůrná data'!$J$195:$K$206,2)</f>
        <v>duben</v>
      </c>
      <c r="AU44" s="17" t="str">
        <f>VLOOKUP(AU42,'Podpůrná data'!$J$195:$K$206,2)</f>
        <v>květen</v>
      </c>
      <c r="AV44" s="17" t="str">
        <f>VLOOKUP(AV42,'Podpůrná data'!$J$195:$K$206,2)</f>
        <v>červen</v>
      </c>
      <c r="AW44" s="17" t="str">
        <f>VLOOKUP(AW42,'Podpůrná data'!$J$195:$K$206,2)</f>
        <v>červenec</v>
      </c>
      <c r="AX44" s="17" t="str">
        <f>VLOOKUP(AX42,'Podpůrná data'!$J$195:$K$206,2)</f>
        <v>srpen</v>
      </c>
      <c r="AY44" s="17" t="str">
        <f>VLOOKUP(AY42,'Podpůrná data'!$J$195:$K$206,2)</f>
        <v>září</v>
      </c>
      <c r="AZ44" s="17" t="str">
        <f>VLOOKUP(AZ42,'Podpůrná data'!$J$195:$K$206,2)</f>
        <v>říjen</v>
      </c>
      <c r="BA44" s="17" t="str">
        <f>VLOOKUP(BA42,'Podpůrná data'!$J$195:$K$206,2)</f>
        <v>listopad</v>
      </c>
      <c r="BB44" s="17" t="str">
        <f>VLOOKUP(BB42,'Podpůrná data'!$J$195:$K$206,2)</f>
        <v>prosinec</v>
      </c>
      <c r="BC44" s="350"/>
      <c r="BD44" s="348"/>
      <c r="BH44" s="104" t="s">
        <v>389</v>
      </c>
      <c r="BI44" s="104" t="s">
        <v>391</v>
      </c>
      <c r="BJ44" s="104" t="s">
        <v>392</v>
      </c>
      <c r="BK44" s="104" t="s">
        <v>393</v>
      </c>
      <c r="BL44" s="104" t="s">
        <v>394</v>
      </c>
      <c r="BM44" s="104" t="s">
        <v>395</v>
      </c>
      <c r="BN44" s="104" t="s">
        <v>396</v>
      </c>
      <c r="BO44" s="104" t="s">
        <v>397</v>
      </c>
      <c r="BP44" s="104" t="s">
        <v>398</v>
      </c>
      <c r="BQ44" s="104" t="s">
        <v>399</v>
      </c>
      <c r="BR44" s="104" t="s">
        <v>400</v>
      </c>
      <c r="BS44" s="104" t="s">
        <v>401</v>
      </c>
    </row>
    <row r="45" spans="1:71" s="51" customFormat="1" ht="16.399999999999999" customHeight="1" thickBot="1" x14ac:dyDescent="0.4">
      <c r="A45" s="346"/>
      <c r="B45" s="433"/>
      <c r="C45" s="504"/>
      <c r="D45" s="504"/>
      <c r="E45" s="515"/>
      <c r="F45" s="515"/>
      <c r="G45" s="167"/>
      <c r="H45" s="515"/>
      <c r="I45" s="515"/>
      <c r="J45" s="512"/>
      <c r="K45" s="7"/>
      <c r="L45" s="561"/>
      <c r="M45" s="528"/>
      <c r="O45" s="199"/>
      <c r="P45" s="496"/>
      <c r="Q45" s="485"/>
      <c r="R45" s="218"/>
      <c r="S45" s="229">
        <f>YEAR(Úvod!$F$12)</f>
        <v>1900</v>
      </c>
      <c r="T45" s="229">
        <f t="shared" ref="T45:BB45" si="120">IF(T42=1,S45+1,S45)</f>
        <v>1900</v>
      </c>
      <c r="U45" s="229">
        <f t="shared" si="120"/>
        <v>1900</v>
      </c>
      <c r="V45" s="229">
        <f t="shared" si="120"/>
        <v>1900</v>
      </c>
      <c r="W45" s="229">
        <f t="shared" si="120"/>
        <v>1900</v>
      </c>
      <c r="X45" s="229">
        <f t="shared" si="120"/>
        <v>1900</v>
      </c>
      <c r="Y45" s="229">
        <f t="shared" si="120"/>
        <v>1900</v>
      </c>
      <c r="Z45" s="229">
        <f t="shared" si="120"/>
        <v>1900</v>
      </c>
      <c r="AA45" s="229">
        <f t="shared" si="120"/>
        <v>1900</v>
      </c>
      <c r="AB45" s="229">
        <f t="shared" si="120"/>
        <v>1900</v>
      </c>
      <c r="AC45" s="229">
        <f t="shared" si="120"/>
        <v>1900</v>
      </c>
      <c r="AD45" s="229">
        <f t="shared" si="120"/>
        <v>1900</v>
      </c>
      <c r="AE45" s="229">
        <f t="shared" si="120"/>
        <v>1901</v>
      </c>
      <c r="AF45" s="229">
        <f t="shared" si="120"/>
        <v>1901</v>
      </c>
      <c r="AG45" s="229">
        <f t="shared" si="120"/>
        <v>1901</v>
      </c>
      <c r="AH45" s="229">
        <f t="shared" si="120"/>
        <v>1901</v>
      </c>
      <c r="AI45" s="229">
        <f t="shared" si="120"/>
        <v>1901</v>
      </c>
      <c r="AJ45" s="229">
        <f t="shared" si="120"/>
        <v>1901</v>
      </c>
      <c r="AK45" s="229">
        <f t="shared" si="120"/>
        <v>1901</v>
      </c>
      <c r="AL45" s="229">
        <f t="shared" si="120"/>
        <v>1901</v>
      </c>
      <c r="AM45" s="229">
        <f t="shared" si="120"/>
        <v>1901</v>
      </c>
      <c r="AN45" s="229">
        <f t="shared" si="120"/>
        <v>1901</v>
      </c>
      <c r="AO45" s="229">
        <f t="shared" si="120"/>
        <v>1901</v>
      </c>
      <c r="AP45" s="229">
        <f t="shared" si="120"/>
        <v>1901</v>
      </c>
      <c r="AQ45" s="229">
        <f t="shared" si="120"/>
        <v>1902</v>
      </c>
      <c r="AR45" s="229">
        <f t="shared" si="120"/>
        <v>1902</v>
      </c>
      <c r="AS45" s="229">
        <f t="shared" si="120"/>
        <v>1902</v>
      </c>
      <c r="AT45" s="229">
        <f t="shared" si="120"/>
        <v>1902</v>
      </c>
      <c r="AU45" s="229">
        <f t="shared" si="120"/>
        <v>1902</v>
      </c>
      <c r="AV45" s="229">
        <f t="shared" si="120"/>
        <v>1902</v>
      </c>
      <c r="AW45" s="229">
        <f t="shared" si="120"/>
        <v>1902</v>
      </c>
      <c r="AX45" s="229">
        <f t="shared" si="120"/>
        <v>1902</v>
      </c>
      <c r="AY45" s="229">
        <f t="shared" si="120"/>
        <v>1902</v>
      </c>
      <c r="AZ45" s="229">
        <f t="shared" si="120"/>
        <v>1902</v>
      </c>
      <c r="BA45" s="229">
        <f t="shared" si="120"/>
        <v>1902</v>
      </c>
      <c r="BB45" s="229">
        <f t="shared" si="120"/>
        <v>1902</v>
      </c>
      <c r="BC45" s="371"/>
      <c r="BD45" s="247"/>
    </row>
    <row r="46" spans="1:71" s="51" customFormat="1" ht="23" customHeight="1" x14ac:dyDescent="0.35">
      <c r="A46" s="346"/>
      <c r="B46" s="433"/>
      <c r="C46" s="504"/>
      <c r="D46" s="504"/>
      <c r="E46" s="515"/>
      <c r="F46" s="515"/>
      <c r="G46" s="254"/>
      <c r="H46" s="515"/>
      <c r="I46" s="515"/>
      <c r="J46" s="512"/>
      <c r="K46" s="7"/>
      <c r="L46" s="562"/>
      <c r="M46" s="529"/>
      <c r="O46" s="199"/>
      <c r="P46" s="477" t="str">
        <f>IF(J47="","",IF(P17="","",P17))</f>
        <v/>
      </c>
      <c r="Q46" s="475" t="str">
        <f>IF(P46="","",IF(Q17="","",Q17))</f>
        <v/>
      </c>
      <c r="R46" s="219" t="s">
        <v>390</v>
      </c>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371"/>
      <c r="BD46" s="247"/>
    </row>
    <row r="47" spans="1:71" s="51" customFormat="1" ht="22" customHeight="1" x14ac:dyDescent="0.35">
      <c r="A47" s="50"/>
      <c r="B47" s="65"/>
      <c r="C47" s="540" t="s">
        <v>1</v>
      </c>
      <c r="D47" s="540"/>
      <c r="E47" s="538"/>
      <c r="F47" s="539"/>
      <c r="G47" s="359"/>
      <c r="H47" s="516" t="str">
        <f>IF(E47="","",VLOOKUP(E47,'Podpůrná data'!$I$23:$J$192,2,FALSE))</f>
        <v/>
      </c>
      <c r="I47" s="516"/>
      <c r="J47" s="155">
        <f>IF(G47="",0,G47*H47)</f>
        <v>0</v>
      </c>
      <c r="K47" s="18">
        <f>IF(J47&gt;0,IF(ISTEXT(C47)=TRUE,0,1),0)</f>
        <v>0</v>
      </c>
      <c r="L47" s="500">
        <f>IF(J47&gt;0,1,0)</f>
        <v>0</v>
      </c>
      <c r="M47" s="501"/>
      <c r="N47" s="66"/>
      <c r="O47" s="541" t="s">
        <v>1</v>
      </c>
      <c r="P47" s="478"/>
      <c r="Q47" s="476"/>
      <c r="R47" s="157" t="s">
        <v>77</v>
      </c>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551">
        <f>SUM(S49:BB49)</f>
        <v>0</v>
      </c>
      <c r="BD47" s="547">
        <f>SUM(S51:BB51)</f>
        <v>0</v>
      </c>
      <c r="BE47" s="535"/>
    </row>
    <row r="48" spans="1:71" s="51" customFormat="1" ht="32" customHeight="1" x14ac:dyDescent="0.35">
      <c r="A48" s="50"/>
      <c r="B48" s="67"/>
      <c r="C48" s="537"/>
      <c r="D48" s="537"/>
      <c r="E48" s="349"/>
      <c r="F48" s="349"/>
      <c r="G48" s="349"/>
      <c r="H48" s="349"/>
      <c r="I48" s="350"/>
      <c r="J48" s="351"/>
      <c r="K48" s="7"/>
      <c r="L48" s="141"/>
      <c r="M48" s="142"/>
      <c r="O48" s="542"/>
      <c r="P48" s="478"/>
      <c r="Q48" s="476"/>
      <c r="R48" s="157" t="s">
        <v>151</v>
      </c>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551"/>
      <c r="BD48" s="547"/>
      <c r="BE48" s="535"/>
    </row>
    <row r="49" spans="1:71" s="51" customFormat="1" ht="30.5" customHeight="1" x14ac:dyDescent="0.35">
      <c r="A49" s="50"/>
      <c r="B49" s="67"/>
      <c r="C49" s="349"/>
      <c r="D49" s="349"/>
      <c r="E49" s="349"/>
      <c r="F49" s="349"/>
      <c r="G49" s="349"/>
      <c r="H49" s="349"/>
      <c r="I49" s="350"/>
      <c r="J49" s="351"/>
      <c r="K49" s="7"/>
      <c r="L49" s="141"/>
      <c r="M49" s="142"/>
      <c r="O49" s="542"/>
      <c r="P49" s="50"/>
      <c r="Q49" s="50"/>
      <c r="R49" s="210" t="s">
        <v>163</v>
      </c>
      <c r="S49" s="100">
        <f>IF(S48="",0,IF(S48&gt;=$G47,$G47,S48))</f>
        <v>0</v>
      </c>
      <c r="T49" s="100">
        <f t="shared" ref="T49:BB49" si="121">IF(T48="",0,IF((T48+S50)&lt;=$G47,T48,$G47-S50))</f>
        <v>0</v>
      </c>
      <c r="U49" s="100">
        <f t="shared" si="121"/>
        <v>0</v>
      </c>
      <c r="V49" s="100">
        <f t="shared" si="121"/>
        <v>0</v>
      </c>
      <c r="W49" s="100">
        <f t="shared" si="121"/>
        <v>0</v>
      </c>
      <c r="X49" s="100">
        <f t="shared" si="121"/>
        <v>0</v>
      </c>
      <c r="Y49" s="100">
        <f t="shared" si="121"/>
        <v>0</v>
      </c>
      <c r="Z49" s="100">
        <f t="shared" si="121"/>
        <v>0</v>
      </c>
      <c r="AA49" s="100">
        <f t="shared" si="121"/>
        <v>0</v>
      </c>
      <c r="AB49" s="100">
        <f t="shared" si="121"/>
        <v>0</v>
      </c>
      <c r="AC49" s="100">
        <f t="shared" si="121"/>
        <v>0</v>
      </c>
      <c r="AD49" s="100">
        <f t="shared" si="121"/>
        <v>0</v>
      </c>
      <c r="AE49" s="100">
        <f t="shared" si="121"/>
        <v>0</v>
      </c>
      <c r="AF49" s="100">
        <f t="shared" si="121"/>
        <v>0</v>
      </c>
      <c r="AG49" s="100">
        <f t="shared" si="121"/>
        <v>0</v>
      </c>
      <c r="AH49" s="100">
        <f t="shared" si="121"/>
        <v>0</v>
      </c>
      <c r="AI49" s="100">
        <f t="shared" si="121"/>
        <v>0</v>
      </c>
      <c r="AJ49" s="100">
        <f t="shared" si="121"/>
        <v>0</v>
      </c>
      <c r="AK49" s="100">
        <f t="shared" si="121"/>
        <v>0</v>
      </c>
      <c r="AL49" s="100">
        <f t="shared" si="121"/>
        <v>0</v>
      </c>
      <c r="AM49" s="100">
        <f t="shared" si="121"/>
        <v>0</v>
      </c>
      <c r="AN49" s="100">
        <f t="shared" si="121"/>
        <v>0</v>
      </c>
      <c r="AO49" s="100">
        <f t="shared" si="121"/>
        <v>0</v>
      </c>
      <c r="AP49" s="100">
        <f t="shared" si="121"/>
        <v>0</v>
      </c>
      <c r="AQ49" s="100">
        <f t="shared" si="121"/>
        <v>0</v>
      </c>
      <c r="AR49" s="100">
        <f t="shared" si="121"/>
        <v>0</v>
      </c>
      <c r="AS49" s="100">
        <f t="shared" si="121"/>
        <v>0</v>
      </c>
      <c r="AT49" s="100">
        <f t="shared" si="121"/>
        <v>0</v>
      </c>
      <c r="AU49" s="100">
        <f t="shared" si="121"/>
        <v>0</v>
      </c>
      <c r="AV49" s="100">
        <f t="shared" si="121"/>
        <v>0</v>
      </c>
      <c r="AW49" s="100">
        <f t="shared" si="121"/>
        <v>0</v>
      </c>
      <c r="AX49" s="100">
        <f t="shared" si="121"/>
        <v>0</v>
      </c>
      <c r="AY49" s="100">
        <f t="shared" si="121"/>
        <v>0</v>
      </c>
      <c r="AZ49" s="100">
        <f t="shared" si="121"/>
        <v>0</v>
      </c>
      <c r="BA49" s="100">
        <f t="shared" si="121"/>
        <v>0</v>
      </c>
      <c r="BB49" s="100">
        <f t="shared" si="121"/>
        <v>0</v>
      </c>
      <c r="BC49" s="551"/>
      <c r="BD49" s="547"/>
      <c r="BE49" s="535"/>
    </row>
    <row r="50" spans="1:71" s="51" customFormat="1" ht="26.5" hidden="1" customHeight="1" x14ac:dyDescent="0.35">
      <c r="A50" s="50"/>
      <c r="B50" s="67"/>
      <c r="C50" s="349"/>
      <c r="D50" s="349"/>
      <c r="E50" s="349"/>
      <c r="F50" s="349"/>
      <c r="G50" s="349"/>
      <c r="H50" s="349"/>
      <c r="I50" s="350"/>
      <c r="J50" s="351"/>
      <c r="K50" s="7"/>
      <c r="L50" s="141"/>
      <c r="M50" s="142"/>
      <c r="O50" s="542"/>
      <c r="P50" s="50"/>
      <c r="Q50" s="50"/>
      <c r="R50" s="210" t="s">
        <v>164</v>
      </c>
      <c r="S50" s="100">
        <f>S49</f>
        <v>0</v>
      </c>
      <c r="T50" s="100">
        <f>T49+S50</f>
        <v>0</v>
      </c>
      <c r="U50" s="100">
        <f t="shared" ref="U50:BB50" si="122">U49+T50</f>
        <v>0</v>
      </c>
      <c r="V50" s="100">
        <f t="shared" si="122"/>
        <v>0</v>
      </c>
      <c r="W50" s="100">
        <f t="shared" si="122"/>
        <v>0</v>
      </c>
      <c r="X50" s="100">
        <f t="shared" si="122"/>
        <v>0</v>
      </c>
      <c r="Y50" s="100">
        <f t="shared" si="122"/>
        <v>0</v>
      </c>
      <c r="Z50" s="100">
        <f t="shared" si="122"/>
        <v>0</v>
      </c>
      <c r="AA50" s="100">
        <f t="shared" si="122"/>
        <v>0</v>
      </c>
      <c r="AB50" s="100">
        <f t="shared" si="122"/>
        <v>0</v>
      </c>
      <c r="AC50" s="100">
        <f t="shared" si="122"/>
        <v>0</v>
      </c>
      <c r="AD50" s="100">
        <f t="shared" si="122"/>
        <v>0</v>
      </c>
      <c r="AE50" s="100">
        <f t="shared" si="122"/>
        <v>0</v>
      </c>
      <c r="AF50" s="100">
        <f t="shared" si="122"/>
        <v>0</v>
      </c>
      <c r="AG50" s="100">
        <f t="shared" si="122"/>
        <v>0</v>
      </c>
      <c r="AH50" s="100">
        <f t="shared" si="122"/>
        <v>0</v>
      </c>
      <c r="AI50" s="100">
        <f t="shared" si="122"/>
        <v>0</v>
      </c>
      <c r="AJ50" s="100">
        <f t="shared" si="122"/>
        <v>0</v>
      </c>
      <c r="AK50" s="100">
        <f t="shared" si="122"/>
        <v>0</v>
      </c>
      <c r="AL50" s="100">
        <f t="shared" si="122"/>
        <v>0</v>
      </c>
      <c r="AM50" s="100">
        <f t="shared" si="122"/>
        <v>0</v>
      </c>
      <c r="AN50" s="100">
        <f t="shared" si="122"/>
        <v>0</v>
      </c>
      <c r="AO50" s="100">
        <f t="shared" si="122"/>
        <v>0</v>
      </c>
      <c r="AP50" s="100">
        <f t="shared" si="122"/>
        <v>0</v>
      </c>
      <c r="AQ50" s="100">
        <f t="shared" si="122"/>
        <v>0</v>
      </c>
      <c r="AR50" s="100">
        <f t="shared" si="122"/>
        <v>0</v>
      </c>
      <c r="AS50" s="100">
        <f t="shared" si="122"/>
        <v>0</v>
      </c>
      <c r="AT50" s="100">
        <f t="shared" si="122"/>
        <v>0</v>
      </c>
      <c r="AU50" s="100">
        <f t="shared" si="122"/>
        <v>0</v>
      </c>
      <c r="AV50" s="100">
        <f t="shared" si="122"/>
        <v>0</v>
      </c>
      <c r="AW50" s="100">
        <f t="shared" si="122"/>
        <v>0</v>
      </c>
      <c r="AX50" s="100">
        <f t="shared" si="122"/>
        <v>0</v>
      </c>
      <c r="AY50" s="100">
        <f t="shared" si="122"/>
        <v>0</v>
      </c>
      <c r="AZ50" s="100">
        <f t="shared" si="122"/>
        <v>0</v>
      </c>
      <c r="BA50" s="100">
        <f t="shared" si="122"/>
        <v>0</v>
      </c>
      <c r="BB50" s="100">
        <f t="shared" si="122"/>
        <v>0</v>
      </c>
      <c r="BC50" s="551"/>
      <c r="BD50" s="547"/>
      <c r="BE50" s="535"/>
      <c r="BG50" s="50"/>
      <c r="BH50" s="50"/>
      <c r="BI50" s="50"/>
      <c r="BJ50" s="50"/>
      <c r="BK50" s="50"/>
      <c r="BL50" s="50"/>
      <c r="BM50" s="50"/>
      <c r="BN50" s="50"/>
      <c r="BO50" s="50"/>
      <c r="BP50" s="50"/>
      <c r="BQ50" s="50"/>
      <c r="BR50" s="50"/>
      <c r="BS50" s="50"/>
    </row>
    <row r="51" spans="1:71" s="51" customFormat="1" ht="29.5" customHeight="1" thickBot="1" x14ac:dyDescent="0.4">
      <c r="A51" s="50"/>
      <c r="B51" s="67"/>
      <c r="C51" s="349"/>
      <c r="D51" s="349"/>
      <c r="E51" s="349"/>
      <c r="F51" s="349"/>
      <c r="G51" s="349"/>
      <c r="H51" s="349"/>
      <c r="I51" s="350"/>
      <c r="J51" s="351"/>
      <c r="K51" s="7"/>
      <c r="L51" s="221"/>
      <c r="M51" s="222"/>
      <c r="O51" s="542"/>
      <c r="P51" s="50"/>
      <c r="Q51" s="50"/>
      <c r="R51" s="210" t="s">
        <v>104</v>
      </c>
      <c r="S51" s="101">
        <f t="shared" ref="S51:BB51" si="123">IF($E$47="",0,S49*$H$47)</f>
        <v>0</v>
      </c>
      <c r="T51" s="101">
        <f t="shared" si="123"/>
        <v>0</v>
      </c>
      <c r="U51" s="101">
        <f t="shared" si="123"/>
        <v>0</v>
      </c>
      <c r="V51" s="101">
        <f t="shared" si="123"/>
        <v>0</v>
      </c>
      <c r="W51" s="101">
        <f t="shared" si="123"/>
        <v>0</v>
      </c>
      <c r="X51" s="101">
        <f t="shared" si="123"/>
        <v>0</v>
      </c>
      <c r="Y51" s="101">
        <f t="shared" si="123"/>
        <v>0</v>
      </c>
      <c r="Z51" s="101">
        <f t="shared" si="123"/>
        <v>0</v>
      </c>
      <c r="AA51" s="101">
        <f t="shared" si="123"/>
        <v>0</v>
      </c>
      <c r="AB51" s="101">
        <f t="shared" si="123"/>
        <v>0</v>
      </c>
      <c r="AC51" s="101">
        <f t="shared" si="123"/>
        <v>0</v>
      </c>
      <c r="AD51" s="101">
        <f t="shared" si="123"/>
        <v>0</v>
      </c>
      <c r="AE51" s="101">
        <f t="shared" si="123"/>
        <v>0</v>
      </c>
      <c r="AF51" s="101">
        <f t="shared" si="123"/>
        <v>0</v>
      </c>
      <c r="AG51" s="101">
        <f t="shared" si="123"/>
        <v>0</v>
      </c>
      <c r="AH51" s="101">
        <f t="shared" si="123"/>
        <v>0</v>
      </c>
      <c r="AI51" s="101">
        <f t="shared" si="123"/>
        <v>0</v>
      </c>
      <c r="AJ51" s="101">
        <f t="shared" si="123"/>
        <v>0</v>
      </c>
      <c r="AK51" s="101">
        <f t="shared" si="123"/>
        <v>0</v>
      </c>
      <c r="AL51" s="101">
        <f t="shared" si="123"/>
        <v>0</v>
      </c>
      <c r="AM51" s="101">
        <f t="shared" si="123"/>
        <v>0</v>
      </c>
      <c r="AN51" s="101">
        <f t="shared" si="123"/>
        <v>0</v>
      </c>
      <c r="AO51" s="101">
        <f t="shared" si="123"/>
        <v>0</v>
      </c>
      <c r="AP51" s="101">
        <f t="shared" si="123"/>
        <v>0</v>
      </c>
      <c r="AQ51" s="101">
        <f t="shared" si="123"/>
        <v>0</v>
      </c>
      <c r="AR51" s="101">
        <f t="shared" si="123"/>
        <v>0</v>
      </c>
      <c r="AS51" s="101">
        <f t="shared" si="123"/>
        <v>0</v>
      </c>
      <c r="AT51" s="101">
        <f t="shared" si="123"/>
        <v>0</v>
      </c>
      <c r="AU51" s="101">
        <f t="shared" si="123"/>
        <v>0</v>
      </c>
      <c r="AV51" s="101">
        <f t="shared" si="123"/>
        <v>0</v>
      </c>
      <c r="AW51" s="101">
        <f t="shared" si="123"/>
        <v>0</v>
      </c>
      <c r="AX51" s="101">
        <f t="shared" si="123"/>
        <v>0</v>
      </c>
      <c r="AY51" s="101">
        <f t="shared" si="123"/>
        <v>0</v>
      </c>
      <c r="AZ51" s="101">
        <f t="shared" si="123"/>
        <v>0</v>
      </c>
      <c r="BA51" s="101">
        <f t="shared" si="123"/>
        <v>0</v>
      </c>
      <c r="BB51" s="101">
        <f t="shared" si="123"/>
        <v>0</v>
      </c>
      <c r="BC51" s="551"/>
      <c r="BD51" s="547"/>
      <c r="BE51" s="536"/>
      <c r="BH51" s="103">
        <f>SUMIFS($K51:$BB51,$K46:$BB46,"1. SO")</f>
        <v>0</v>
      </c>
      <c r="BI51" s="103">
        <f>SUMIFS($K51:$BB51,$K46:$BB46,"2. SO")</f>
        <v>0</v>
      </c>
      <c r="BJ51" s="103">
        <f>SUMIFS($K51:$BB51,$K46:$BB46,"3. SO")</f>
        <v>0</v>
      </c>
      <c r="BK51" s="103">
        <f>SUMIFS($K51:$BB51,$K46:$BB46,"4. SO")</f>
        <v>0</v>
      </c>
      <c r="BL51" s="103">
        <f>SUMIFS($K51:$BB51,$K46:$BB46,"5. SO")</f>
        <v>0</v>
      </c>
      <c r="BM51" s="103">
        <f>SUMIFS($K51:$BB51,$K46:$BB46,"6. SO")</f>
        <v>0</v>
      </c>
      <c r="BN51" s="103">
        <f>SUMIFS($K51:$BB51,$K46:$BB46,"7. SO")</f>
        <v>0</v>
      </c>
      <c r="BO51" s="103">
        <f>SUMIFS($K51:$BB51,$K46:$BB46,"8. SO")</f>
        <v>0</v>
      </c>
      <c r="BP51" s="103">
        <f>SUMIFS($K51:$BB51,$K46:$BB46,"9. SO")</f>
        <v>0</v>
      </c>
      <c r="BQ51" s="103">
        <f>SUMIFS($K51:$BB51,$K46:$BB46,"10. SO")</f>
        <v>0</v>
      </c>
      <c r="BR51" s="103">
        <f>SUMIFS($K51:$BB51,$K46:$BB46,"11. SO")</f>
        <v>0</v>
      </c>
      <c r="BS51" s="103">
        <f>SUMIFS($K51:$BB51,$K46:$BB46,"12. SO")</f>
        <v>0</v>
      </c>
    </row>
    <row r="52" spans="1:71" s="51" customFormat="1" ht="25" hidden="1" customHeight="1" thickBot="1" x14ac:dyDescent="0.4">
      <c r="A52" s="50"/>
      <c r="B52" s="67"/>
      <c r="C52" s="349"/>
      <c r="D52" s="349"/>
      <c r="E52" s="349"/>
      <c r="F52" s="349"/>
      <c r="G52" s="33"/>
      <c r="H52" s="33"/>
      <c r="J52" s="19"/>
      <c r="K52" s="7"/>
      <c r="L52" s="141"/>
      <c r="M52" s="142"/>
      <c r="O52" s="543"/>
      <c r="P52" s="209"/>
      <c r="Q52" s="360"/>
      <c r="R52" s="361" t="s">
        <v>144</v>
      </c>
      <c r="S52" s="205">
        <f>IF(S51="","",S51)</f>
        <v>0</v>
      </c>
      <c r="T52" s="205">
        <f>S52+T51</f>
        <v>0</v>
      </c>
      <c r="U52" s="205">
        <f t="shared" ref="U52:BB52" si="124">T52+U51</f>
        <v>0</v>
      </c>
      <c r="V52" s="205">
        <f t="shared" si="124"/>
        <v>0</v>
      </c>
      <c r="W52" s="205">
        <f t="shared" si="124"/>
        <v>0</v>
      </c>
      <c r="X52" s="205">
        <f t="shared" si="124"/>
        <v>0</v>
      </c>
      <c r="Y52" s="205">
        <f t="shared" si="124"/>
        <v>0</v>
      </c>
      <c r="Z52" s="205">
        <f t="shared" si="124"/>
        <v>0</v>
      </c>
      <c r="AA52" s="205">
        <f t="shared" si="124"/>
        <v>0</v>
      </c>
      <c r="AB52" s="205">
        <f t="shared" si="124"/>
        <v>0</v>
      </c>
      <c r="AC52" s="205">
        <f t="shared" si="124"/>
        <v>0</v>
      </c>
      <c r="AD52" s="205">
        <f t="shared" si="124"/>
        <v>0</v>
      </c>
      <c r="AE52" s="205">
        <f t="shared" si="124"/>
        <v>0</v>
      </c>
      <c r="AF52" s="205">
        <f t="shared" si="124"/>
        <v>0</v>
      </c>
      <c r="AG52" s="205">
        <f t="shared" si="124"/>
        <v>0</v>
      </c>
      <c r="AH52" s="205">
        <f t="shared" si="124"/>
        <v>0</v>
      </c>
      <c r="AI52" s="205">
        <f t="shared" si="124"/>
        <v>0</v>
      </c>
      <c r="AJ52" s="205">
        <f t="shared" si="124"/>
        <v>0</v>
      </c>
      <c r="AK52" s="205">
        <f t="shared" si="124"/>
        <v>0</v>
      </c>
      <c r="AL52" s="205">
        <f t="shared" si="124"/>
        <v>0</v>
      </c>
      <c r="AM52" s="205">
        <f t="shared" si="124"/>
        <v>0</v>
      </c>
      <c r="AN52" s="205">
        <f t="shared" si="124"/>
        <v>0</v>
      </c>
      <c r="AO52" s="205">
        <f t="shared" si="124"/>
        <v>0</v>
      </c>
      <c r="AP52" s="205">
        <f t="shared" si="124"/>
        <v>0</v>
      </c>
      <c r="AQ52" s="205">
        <f t="shared" si="124"/>
        <v>0</v>
      </c>
      <c r="AR52" s="205">
        <f t="shared" si="124"/>
        <v>0</v>
      </c>
      <c r="AS52" s="205">
        <f t="shared" si="124"/>
        <v>0</v>
      </c>
      <c r="AT52" s="205">
        <f t="shared" si="124"/>
        <v>0</v>
      </c>
      <c r="AU52" s="205">
        <f t="shared" si="124"/>
        <v>0</v>
      </c>
      <c r="AV52" s="205">
        <f t="shared" si="124"/>
        <v>0</v>
      </c>
      <c r="AW52" s="205">
        <f t="shared" si="124"/>
        <v>0</v>
      </c>
      <c r="AX52" s="205">
        <f t="shared" si="124"/>
        <v>0</v>
      </c>
      <c r="AY52" s="205">
        <f t="shared" si="124"/>
        <v>0</v>
      </c>
      <c r="AZ52" s="205">
        <f t="shared" si="124"/>
        <v>0</v>
      </c>
      <c r="BA52" s="205">
        <f t="shared" si="124"/>
        <v>0</v>
      </c>
      <c r="BB52" s="205">
        <f t="shared" si="124"/>
        <v>0</v>
      </c>
      <c r="BC52" s="244"/>
      <c r="BD52" s="248"/>
      <c r="BE52" s="245"/>
      <c r="BG52" s="50"/>
      <c r="BH52" s="50"/>
      <c r="BI52" s="50"/>
      <c r="BJ52" s="50"/>
      <c r="BK52" s="50"/>
      <c r="BL52" s="50"/>
      <c r="BM52" s="50"/>
      <c r="BN52" s="50"/>
      <c r="BO52" s="50"/>
      <c r="BP52" s="50"/>
      <c r="BQ52" s="50"/>
      <c r="BR52" s="50"/>
      <c r="BS52" s="50"/>
    </row>
    <row r="53" spans="1:71" s="51" customFormat="1" ht="23" customHeight="1" x14ac:dyDescent="0.35">
      <c r="A53" s="50"/>
      <c r="B53" s="67"/>
      <c r="C53" s="349"/>
      <c r="D53" s="349" t="s">
        <v>2</v>
      </c>
      <c r="E53" s="538"/>
      <c r="F53" s="539"/>
      <c r="G53" s="359"/>
      <c r="H53" s="516" t="str">
        <f>IF(E53="","",VLOOKUP(E53,'Podpůrná data'!$I$23:$J$192,2,FALSE))</f>
        <v/>
      </c>
      <c r="I53" s="516"/>
      <c r="J53" s="155">
        <f>IF(G53="",0,G53*H53)</f>
        <v>0</v>
      </c>
      <c r="K53" s="18"/>
      <c r="L53" s="500">
        <f>IF(J53&gt;0,1,0)</f>
        <v>0</v>
      </c>
      <c r="M53" s="501"/>
      <c r="N53" s="66"/>
      <c r="O53" s="541" t="s">
        <v>2</v>
      </c>
      <c r="P53" s="477" t="str">
        <f>IF(J53="","",IF(P17="","",P17))</f>
        <v/>
      </c>
      <c r="Q53" s="479" t="str">
        <f>IF(P53="","",IF(Q17="","",Q17))</f>
        <v/>
      </c>
      <c r="R53" s="230" t="s">
        <v>390</v>
      </c>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566">
        <f>SUM(S56:BB56)</f>
        <v>0</v>
      </c>
      <c r="BD53" s="546">
        <f>SUM(S58:BB58)</f>
        <v>0</v>
      </c>
      <c r="BE53" s="572"/>
    </row>
    <row r="54" spans="1:71" s="51" customFormat="1" ht="32.5" customHeight="1" x14ac:dyDescent="0.35">
      <c r="A54" s="50"/>
      <c r="B54" s="67"/>
      <c r="C54" s="349"/>
      <c r="D54" s="349"/>
      <c r="E54" s="349"/>
      <c r="F54" s="349"/>
      <c r="G54" s="349"/>
      <c r="H54" s="349"/>
      <c r="I54" s="349"/>
      <c r="J54" s="351"/>
      <c r="K54" s="7"/>
      <c r="L54" s="141"/>
      <c r="M54" s="142"/>
      <c r="O54" s="542"/>
      <c r="P54" s="478"/>
      <c r="Q54" s="480"/>
      <c r="R54" s="210" t="s">
        <v>77</v>
      </c>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551"/>
      <c r="BD54" s="547"/>
      <c r="BE54" s="572"/>
    </row>
    <row r="55" spans="1:71" s="51" customFormat="1" ht="29" x14ac:dyDescent="0.35">
      <c r="A55" s="50"/>
      <c r="B55" s="67"/>
      <c r="C55" s="537"/>
      <c r="D55" s="537"/>
      <c r="E55" s="349"/>
      <c r="F55" s="349"/>
      <c r="G55" s="349"/>
      <c r="H55" s="349"/>
      <c r="I55" s="349"/>
      <c r="J55" s="351"/>
      <c r="K55" s="7"/>
      <c r="L55" s="141"/>
      <c r="M55" s="142"/>
      <c r="O55" s="542"/>
      <c r="P55" s="478"/>
      <c r="Q55" s="480"/>
      <c r="R55" s="210" t="s">
        <v>151</v>
      </c>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551"/>
      <c r="BD55" s="547"/>
      <c r="BE55" s="572"/>
    </row>
    <row r="56" spans="1:71" s="51" customFormat="1" ht="36.5" customHeight="1" x14ac:dyDescent="0.35">
      <c r="A56" s="50"/>
      <c r="B56" s="67"/>
      <c r="C56" s="33"/>
      <c r="D56" s="33"/>
      <c r="E56" s="349"/>
      <c r="F56" s="349"/>
      <c r="G56" s="33"/>
      <c r="H56" s="33"/>
      <c r="I56" s="163"/>
      <c r="J56" s="19"/>
      <c r="K56" s="7"/>
      <c r="L56" s="141"/>
      <c r="M56" s="142"/>
      <c r="O56" s="542"/>
      <c r="P56" s="50"/>
      <c r="Q56" s="50"/>
      <c r="R56" s="210" t="s">
        <v>163</v>
      </c>
      <c r="S56" s="100">
        <f>IF(S55="",0,IF(S55&gt;=$G53,$G53,S55))</f>
        <v>0</v>
      </c>
      <c r="T56" s="100">
        <f t="shared" ref="T56:BB56" si="125">IF(T55="",0,IF((T55+S57)&lt;=$G53,T55,$G53-S57))</f>
        <v>0</v>
      </c>
      <c r="U56" s="100">
        <f t="shared" si="125"/>
        <v>0</v>
      </c>
      <c r="V56" s="100">
        <f t="shared" si="125"/>
        <v>0</v>
      </c>
      <c r="W56" s="100">
        <f t="shared" si="125"/>
        <v>0</v>
      </c>
      <c r="X56" s="100">
        <f t="shared" si="125"/>
        <v>0</v>
      </c>
      <c r="Y56" s="100">
        <f t="shared" si="125"/>
        <v>0</v>
      </c>
      <c r="Z56" s="100">
        <f t="shared" si="125"/>
        <v>0</v>
      </c>
      <c r="AA56" s="100">
        <f t="shared" si="125"/>
        <v>0</v>
      </c>
      <c r="AB56" s="100">
        <f t="shared" si="125"/>
        <v>0</v>
      </c>
      <c r="AC56" s="100">
        <f t="shared" si="125"/>
        <v>0</v>
      </c>
      <c r="AD56" s="100">
        <f t="shared" si="125"/>
        <v>0</v>
      </c>
      <c r="AE56" s="100">
        <f t="shared" si="125"/>
        <v>0</v>
      </c>
      <c r="AF56" s="100">
        <f t="shared" si="125"/>
        <v>0</v>
      </c>
      <c r="AG56" s="100">
        <f t="shared" si="125"/>
        <v>0</v>
      </c>
      <c r="AH56" s="100">
        <f t="shared" si="125"/>
        <v>0</v>
      </c>
      <c r="AI56" s="100">
        <f t="shared" si="125"/>
        <v>0</v>
      </c>
      <c r="AJ56" s="100">
        <f t="shared" si="125"/>
        <v>0</v>
      </c>
      <c r="AK56" s="100">
        <f t="shared" si="125"/>
        <v>0</v>
      </c>
      <c r="AL56" s="100">
        <f t="shared" si="125"/>
        <v>0</v>
      </c>
      <c r="AM56" s="100">
        <f t="shared" si="125"/>
        <v>0</v>
      </c>
      <c r="AN56" s="100">
        <f t="shared" si="125"/>
        <v>0</v>
      </c>
      <c r="AO56" s="100">
        <f t="shared" si="125"/>
        <v>0</v>
      </c>
      <c r="AP56" s="100">
        <f t="shared" si="125"/>
        <v>0</v>
      </c>
      <c r="AQ56" s="100">
        <f t="shared" si="125"/>
        <v>0</v>
      </c>
      <c r="AR56" s="100">
        <f t="shared" si="125"/>
        <v>0</v>
      </c>
      <c r="AS56" s="100">
        <f t="shared" si="125"/>
        <v>0</v>
      </c>
      <c r="AT56" s="100">
        <f t="shared" si="125"/>
        <v>0</v>
      </c>
      <c r="AU56" s="100">
        <f t="shared" si="125"/>
        <v>0</v>
      </c>
      <c r="AV56" s="100">
        <f t="shared" si="125"/>
        <v>0</v>
      </c>
      <c r="AW56" s="100">
        <f t="shared" si="125"/>
        <v>0</v>
      </c>
      <c r="AX56" s="100">
        <f t="shared" si="125"/>
        <v>0</v>
      </c>
      <c r="AY56" s="100">
        <f t="shared" si="125"/>
        <v>0</v>
      </c>
      <c r="AZ56" s="100">
        <f t="shared" si="125"/>
        <v>0</v>
      </c>
      <c r="BA56" s="100">
        <f t="shared" si="125"/>
        <v>0</v>
      </c>
      <c r="BB56" s="100">
        <f t="shared" si="125"/>
        <v>0</v>
      </c>
      <c r="BC56" s="551"/>
      <c r="BD56" s="547"/>
      <c r="BE56" s="572"/>
    </row>
    <row r="57" spans="1:71" s="51" customFormat="1" ht="29.5" hidden="1" customHeight="1" x14ac:dyDescent="0.35">
      <c r="A57" s="50"/>
      <c r="B57" s="67"/>
      <c r="C57" s="33"/>
      <c r="D57" s="33"/>
      <c r="E57" s="33"/>
      <c r="F57" s="33"/>
      <c r="G57" s="33"/>
      <c r="H57" s="33"/>
      <c r="I57" s="33"/>
      <c r="J57" s="19"/>
      <c r="K57" s="7"/>
      <c r="L57" s="141"/>
      <c r="M57" s="142"/>
      <c r="O57" s="542"/>
      <c r="P57" s="50"/>
      <c r="Q57" s="50"/>
      <c r="R57" s="210" t="s">
        <v>164</v>
      </c>
      <c r="S57" s="100">
        <f>S56</f>
        <v>0</v>
      </c>
      <c r="T57" s="100">
        <f>T56+S57</f>
        <v>0</v>
      </c>
      <c r="U57" s="100">
        <f t="shared" ref="U57" si="126">U56+T57</f>
        <v>0</v>
      </c>
      <c r="V57" s="100">
        <f t="shared" ref="V57" si="127">V56+U57</f>
        <v>0</v>
      </c>
      <c r="W57" s="100">
        <f t="shared" ref="W57" si="128">W56+V57</f>
        <v>0</v>
      </c>
      <c r="X57" s="100">
        <f t="shared" ref="X57" si="129">X56+W57</f>
        <v>0</v>
      </c>
      <c r="Y57" s="100">
        <f t="shared" ref="Y57" si="130">Y56+X57</f>
        <v>0</v>
      </c>
      <c r="Z57" s="100">
        <f t="shared" ref="Z57" si="131">Z56+Y57</f>
        <v>0</v>
      </c>
      <c r="AA57" s="100">
        <f t="shared" ref="AA57" si="132">AA56+Z57</f>
        <v>0</v>
      </c>
      <c r="AB57" s="100">
        <f t="shared" ref="AB57" si="133">AB56+AA57</f>
        <v>0</v>
      </c>
      <c r="AC57" s="100">
        <f t="shared" ref="AC57" si="134">AC56+AB57</f>
        <v>0</v>
      </c>
      <c r="AD57" s="100">
        <f t="shared" ref="AD57" si="135">AD56+AC57</f>
        <v>0</v>
      </c>
      <c r="AE57" s="100">
        <f t="shared" ref="AE57" si="136">AE56+AD57</f>
        <v>0</v>
      </c>
      <c r="AF57" s="100">
        <f t="shared" ref="AF57" si="137">AF56+AE57</f>
        <v>0</v>
      </c>
      <c r="AG57" s="100">
        <f t="shared" ref="AG57" si="138">AG56+AF57</f>
        <v>0</v>
      </c>
      <c r="AH57" s="100">
        <f t="shared" ref="AH57" si="139">AH56+AG57</f>
        <v>0</v>
      </c>
      <c r="AI57" s="100">
        <f t="shared" ref="AI57" si="140">AI56+AH57</f>
        <v>0</v>
      </c>
      <c r="AJ57" s="100">
        <f t="shared" ref="AJ57" si="141">AJ56+AI57</f>
        <v>0</v>
      </c>
      <c r="AK57" s="100">
        <f t="shared" ref="AK57" si="142">AK56+AJ57</f>
        <v>0</v>
      </c>
      <c r="AL57" s="100">
        <f t="shared" ref="AL57" si="143">AL56+AK57</f>
        <v>0</v>
      </c>
      <c r="AM57" s="100">
        <f t="shared" ref="AM57" si="144">AM56+AL57</f>
        <v>0</v>
      </c>
      <c r="AN57" s="100">
        <f t="shared" ref="AN57" si="145">AN56+AM57</f>
        <v>0</v>
      </c>
      <c r="AO57" s="100">
        <f t="shared" ref="AO57" si="146">AO56+AN57</f>
        <v>0</v>
      </c>
      <c r="AP57" s="100">
        <f t="shared" ref="AP57" si="147">AP56+AO57</f>
        <v>0</v>
      </c>
      <c r="AQ57" s="100">
        <f t="shared" ref="AQ57" si="148">AQ56+AP57</f>
        <v>0</v>
      </c>
      <c r="AR57" s="100">
        <f t="shared" ref="AR57" si="149">AR56+AQ57</f>
        <v>0</v>
      </c>
      <c r="AS57" s="100">
        <f t="shared" ref="AS57" si="150">AS56+AR57</f>
        <v>0</v>
      </c>
      <c r="AT57" s="100">
        <f t="shared" ref="AT57" si="151">AT56+AS57</f>
        <v>0</v>
      </c>
      <c r="AU57" s="100">
        <f t="shared" ref="AU57" si="152">AU56+AT57</f>
        <v>0</v>
      </c>
      <c r="AV57" s="100">
        <f t="shared" ref="AV57" si="153">AV56+AU57</f>
        <v>0</v>
      </c>
      <c r="AW57" s="100">
        <f t="shared" ref="AW57" si="154">AW56+AV57</f>
        <v>0</v>
      </c>
      <c r="AX57" s="100">
        <f t="shared" ref="AX57" si="155">AX56+AW57</f>
        <v>0</v>
      </c>
      <c r="AY57" s="100">
        <f t="shared" ref="AY57" si="156">AY56+AX57</f>
        <v>0</v>
      </c>
      <c r="AZ57" s="100">
        <f t="shared" ref="AZ57" si="157">AZ56+AY57</f>
        <v>0</v>
      </c>
      <c r="BA57" s="100">
        <f t="shared" ref="BA57" si="158">BA56+AZ57</f>
        <v>0</v>
      </c>
      <c r="BB57" s="100">
        <f t="shared" ref="BB57" si="159">BB56+BA57</f>
        <v>0</v>
      </c>
      <c r="BC57" s="551"/>
      <c r="BD57" s="547"/>
      <c r="BE57" s="572"/>
    </row>
    <row r="58" spans="1:71" s="51" customFormat="1" ht="34.5" customHeight="1" thickBot="1" x14ac:dyDescent="0.4">
      <c r="A58" s="50"/>
      <c r="B58" s="67"/>
      <c r="C58" s="33"/>
      <c r="D58" s="33"/>
      <c r="E58" s="33"/>
      <c r="F58" s="33"/>
      <c r="G58" s="350"/>
      <c r="H58" s="350"/>
      <c r="I58" s="350"/>
      <c r="J58" s="352"/>
      <c r="K58" s="7"/>
      <c r="L58" s="67"/>
      <c r="M58" s="352"/>
      <c r="O58" s="542"/>
      <c r="P58" s="50"/>
      <c r="Q58" s="50"/>
      <c r="R58" s="212" t="s">
        <v>104</v>
      </c>
      <c r="S58" s="208">
        <f t="shared" ref="S58:BB58" si="160">IF($E53="",0,S56*$H$53)</f>
        <v>0</v>
      </c>
      <c r="T58" s="208">
        <f t="shared" si="160"/>
        <v>0</v>
      </c>
      <c r="U58" s="208">
        <f t="shared" si="160"/>
        <v>0</v>
      </c>
      <c r="V58" s="208">
        <f t="shared" si="160"/>
        <v>0</v>
      </c>
      <c r="W58" s="208">
        <f t="shared" si="160"/>
        <v>0</v>
      </c>
      <c r="X58" s="208">
        <f t="shared" si="160"/>
        <v>0</v>
      </c>
      <c r="Y58" s="208">
        <f t="shared" si="160"/>
        <v>0</v>
      </c>
      <c r="Z58" s="208">
        <f t="shared" si="160"/>
        <v>0</v>
      </c>
      <c r="AA58" s="208">
        <f t="shared" si="160"/>
        <v>0</v>
      </c>
      <c r="AB58" s="208">
        <f t="shared" si="160"/>
        <v>0</v>
      </c>
      <c r="AC58" s="208">
        <f t="shared" si="160"/>
        <v>0</v>
      </c>
      <c r="AD58" s="208">
        <f t="shared" si="160"/>
        <v>0</v>
      </c>
      <c r="AE58" s="208">
        <f t="shared" si="160"/>
        <v>0</v>
      </c>
      <c r="AF58" s="208">
        <f t="shared" si="160"/>
        <v>0</v>
      </c>
      <c r="AG58" s="208">
        <f t="shared" si="160"/>
        <v>0</v>
      </c>
      <c r="AH58" s="208">
        <f t="shared" si="160"/>
        <v>0</v>
      </c>
      <c r="AI58" s="208">
        <f t="shared" si="160"/>
        <v>0</v>
      </c>
      <c r="AJ58" s="208">
        <f t="shared" si="160"/>
        <v>0</v>
      </c>
      <c r="AK58" s="208">
        <f t="shared" si="160"/>
        <v>0</v>
      </c>
      <c r="AL58" s="208">
        <f t="shared" si="160"/>
        <v>0</v>
      </c>
      <c r="AM58" s="208">
        <f t="shared" si="160"/>
        <v>0</v>
      </c>
      <c r="AN58" s="208">
        <f t="shared" si="160"/>
        <v>0</v>
      </c>
      <c r="AO58" s="208">
        <f t="shared" si="160"/>
        <v>0</v>
      </c>
      <c r="AP58" s="208">
        <f t="shared" si="160"/>
        <v>0</v>
      </c>
      <c r="AQ58" s="208">
        <f t="shared" si="160"/>
        <v>0</v>
      </c>
      <c r="AR58" s="208">
        <f t="shared" si="160"/>
        <v>0</v>
      </c>
      <c r="AS58" s="208">
        <f t="shared" si="160"/>
        <v>0</v>
      </c>
      <c r="AT58" s="208">
        <f t="shared" si="160"/>
        <v>0</v>
      </c>
      <c r="AU58" s="208">
        <f t="shared" si="160"/>
        <v>0</v>
      </c>
      <c r="AV58" s="208">
        <f t="shared" si="160"/>
        <v>0</v>
      </c>
      <c r="AW58" s="208">
        <f t="shared" si="160"/>
        <v>0</v>
      </c>
      <c r="AX58" s="208">
        <f t="shared" si="160"/>
        <v>0</v>
      </c>
      <c r="AY58" s="208">
        <f t="shared" si="160"/>
        <v>0</v>
      </c>
      <c r="AZ58" s="208">
        <f t="shared" si="160"/>
        <v>0</v>
      </c>
      <c r="BA58" s="208">
        <f t="shared" si="160"/>
        <v>0</v>
      </c>
      <c r="BB58" s="208">
        <f t="shared" si="160"/>
        <v>0</v>
      </c>
      <c r="BC58" s="551"/>
      <c r="BD58" s="547"/>
      <c r="BE58" s="572"/>
      <c r="BH58" s="103">
        <f>SUMIFS($K58:$BB58,$K53:$BB53,"1. SO")</f>
        <v>0</v>
      </c>
      <c r="BI58" s="103">
        <f>SUMIFS($K58:$BB58,$K53:$BB53,"2. SO")</f>
        <v>0</v>
      </c>
      <c r="BJ58" s="103">
        <f>SUMIFS($K58:$BB58,$K53:$BB53,"3. SO")</f>
        <v>0</v>
      </c>
      <c r="BK58" s="103">
        <f>SUMIFS($K58:$BB58,$K53:$BB53,"4. SO")</f>
        <v>0</v>
      </c>
      <c r="BL58" s="103">
        <f>SUMIFS($K58:$BB58,$K53:$BB53,"5. SO")</f>
        <v>0</v>
      </c>
      <c r="BM58" s="103">
        <f>SUMIFS($K58:$BB58,$K53:$BB53,"6. SO")</f>
        <v>0</v>
      </c>
      <c r="BN58" s="103">
        <f>SUMIFS($K58:$BB58,$K53:$BB53,"7. SO")</f>
        <v>0</v>
      </c>
      <c r="BO58" s="103">
        <f>SUMIFS($K58:$BB58,$K53:$BB53,"8. SO")</f>
        <v>0</v>
      </c>
      <c r="BP58" s="103">
        <f>SUMIFS($K58:$BB58,$K53:$BB53,"9. SO")</f>
        <v>0</v>
      </c>
      <c r="BQ58" s="103">
        <f>SUMIFS($K58:$BB58,$K53:$BB53,"10. SO")</f>
        <v>0</v>
      </c>
      <c r="BR58" s="103">
        <f>SUMIFS($K58:$BB58,$K53:$BB53,"11. SO")</f>
        <v>0</v>
      </c>
      <c r="BS58" s="103">
        <f>SUMIFS($K58:$BB58,$K53:$BB53,"12. SO")</f>
        <v>0</v>
      </c>
    </row>
    <row r="59" spans="1:71" ht="29.5" hidden="1" customHeight="1" thickBot="1" x14ac:dyDescent="0.4">
      <c r="B59" s="161"/>
      <c r="C59" s="33"/>
      <c r="D59" s="33"/>
      <c r="E59" s="33"/>
      <c r="F59" s="33"/>
      <c r="G59" s="33"/>
      <c r="H59" s="33"/>
      <c r="I59" s="33"/>
      <c r="J59" s="160"/>
      <c r="L59" s="141"/>
      <c r="M59" s="142"/>
      <c r="O59" s="542"/>
      <c r="P59" s="209"/>
      <c r="Q59" s="209"/>
      <c r="R59" s="362" t="s">
        <v>144</v>
      </c>
      <c r="S59" s="206">
        <f>IF(S58="","",S58)</f>
        <v>0</v>
      </c>
      <c r="T59" s="206">
        <f>S59+T58</f>
        <v>0</v>
      </c>
      <c r="U59" s="206">
        <f t="shared" ref="U59" si="161">T59+U58</f>
        <v>0</v>
      </c>
      <c r="V59" s="206">
        <f t="shared" ref="V59" si="162">U59+V58</f>
        <v>0</v>
      </c>
      <c r="W59" s="206">
        <f t="shared" ref="W59" si="163">V59+W58</f>
        <v>0</v>
      </c>
      <c r="X59" s="206">
        <f t="shared" ref="X59" si="164">W59+X58</f>
        <v>0</v>
      </c>
      <c r="Y59" s="206">
        <f t="shared" ref="Y59" si="165">X59+Y58</f>
        <v>0</v>
      </c>
      <c r="Z59" s="206">
        <f t="shared" ref="Z59" si="166">Y59+Z58</f>
        <v>0</v>
      </c>
      <c r="AA59" s="206">
        <f t="shared" ref="AA59" si="167">Z59+AA58</f>
        <v>0</v>
      </c>
      <c r="AB59" s="206">
        <f t="shared" ref="AB59" si="168">AA59+AB58</f>
        <v>0</v>
      </c>
      <c r="AC59" s="206">
        <f t="shared" ref="AC59" si="169">AB59+AC58</f>
        <v>0</v>
      </c>
      <c r="AD59" s="206">
        <f t="shared" ref="AD59" si="170">AC59+AD58</f>
        <v>0</v>
      </c>
      <c r="AE59" s="206">
        <f t="shared" ref="AE59" si="171">AD59+AE58</f>
        <v>0</v>
      </c>
      <c r="AF59" s="206">
        <f t="shared" ref="AF59" si="172">AE59+AF58</f>
        <v>0</v>
      </c>
      <c r="AG59" s="206">
        <f t="shared" ref="AG59" si="173">AF59+AG58</f>
        <v>0</v>
      </c>
      <c r="AH59" s="206">
        <f t="shared" ref="AH59" si="174">AG59+AH58</f>
        <v>0</v>
      </c>
      <c r="AI59" s="206">
        <f t="shared" ref="AI59" si="175">AH59+AI58</f>
        <v>0</v>
      </c>
      <c r="AJ59" s="206">
        <f t="shared" ref="AJ59" si="176">AI59+AJ58</f>
        <v>0</v>
      </c>
      <c r="AK59" s="206">
        <f t="shared" ref="AK59" si="177">AJ59+AK58</f>
        <v>0</v>
      </c>
      <c r="AL59" s="206">
        <f t="shared" ref="AL59" si="178">AK59+AL58</f>
        <v>0</v>
      </c>
      <c r="AM59" s="206">
        <f t="shared" ref="AM59" si="179">AL59+AM58</f>
        <v>0</v>
      </c>
      <c r="AN59" s="206">
        <f t="shared" ref="AN59" si="180">AM59+AN58</f>
        <v>0</v>
      </c>
      <c r="AO59" s="206">
        <f t="shared" ref="AO59" si="181">AN59+AO58</f>
        <v>0</v>
      </c>
      <c r="AP59" s="206">
        <f t="shared" ref="AP59" si="182">AO59+AP58</f>
        <v>0</v>
      </c>
      <c r="AQ59" s="206">
        <f t="shared" ref="AQ59" si="183">AP59+AQ58</f>
        <v>0</v>
      </c>
      <c r="AR59" s="206">
        <f t="shared" ref="AR59" si="184">AQ59+AR58</f>
        <v>0</v>
      </c>
      <c r="AS59" s="206">
        <f t="shared" ref="AS59" si="185">AR59+AS58</f>
        <v>0</v>
      </c>
      <c r="AT59" s="206">
        <f t="shared" ref="AT59" si="186">AS59+AT58</f>
        <v>0</v>
      </c>
      <c r="AU59" s="206">
        <f t="shared" ref="AU59" si="187">AT59+AU58</f>
        <v>0</v>
      </c>
      <c r="AV59" s="206">
        <f t="shared" ref="AV59" si="188">AU59+AV58</f>
        <v>0</v>
      </c>
      <c r="AW59" s="206">
        <f t="shared" ref="AW59" si="189">AV59+AW58</f>
        <v>0</v>
      </c>
      <c r="AX59" s="206">
        <f t="shared" ref="AX59" si="190">AW59+AX58</f>
        <v>0</v>
      </c>
      <c r="AY59" s="206">
        <f t="shared" ref="AY59" si="191">AX59+AY58</f>
        <v>0</v>
      </c>
      <c r="AZ59" s="206">
        <f t="shared" ref="AZ59" si="192">AY59+AZ58</f>
        <v>0</v>
      </c>
      <c r="BA59" s="206">
        <f t="shared" ref="BA59" si="193">AZ59+BA58</f>
        <v>0</v>
      </c>
      <c r="BB59" s="206">
        <f t="shared" ref="BB59" si="194">BA59+BB58</f>
        <v>0</v>
      </c>
      <c r="BC59" s="567"/>
      <c r="BD59" s="548"/>
      <c r="BE59" s="246"/>
      <c r="BF59" s="169"/>
    </row>
    <row r="60" spans="1:71" ht="29.5" thickBot="1" x14ac:dyDescent="0.4">
      <c r="B60" s="162"/>
      <c r="C60" s="23"/>
      <c r="D60" s="23"/>
      <c r="E60" s="23"/>
      <c r="F60" s="23"/>
      <c r="G60" s="231" t="s">
        <v>37</v>
      </c>
      <c r="H60" s="556">
        <f>G47+G53</f>
        <v>0</v>
      </c>
      <c r="I60" s="556"/>
      <c r="J60" s="232">
        <f>J47+J53</f>
        <v>0</v>
      </c>
      <c r="L60" s="554">
        <f>L47+L53</f>
        <v>0</v>
      </c>
      <c r="M60" s="555"/>
      <c r="O60" s="199"/>
      <c r="R60" s="210" t="s">
        <v>456</v>
      </c>
      <c r="S60" s="353">
        <f>S49+S56</f>
        <v>0</v>
      </c>
      <c r="T60" s="353">
        <f t="shared" ref="T60:BB60" si="195">T49+T56</f>
        <v>0</v>
      </c>
      <c r="U60" s="353">
        <f t="shared" si="195"/>
        <v>0</v>
      </c>
      <c r="V60" s="353">
        <f t="shared" si="195"/>
        <v>0</v>
      </c>
      <c r="W60" s="353">
        <f t="shared" si="195"/>
        <v>0</v>
      </c>
      <c r="X60" s="353">
        <f t="shared" si="195"/>
        <v>0</v>
      </c>
      <c r="Y60" s="353">
        <f t="shared" si="195"/>
        <v>0</v>
      </c>
      <c r="Z60" s="353">
        <f t="shared" si="195"/>
        <v>0</v>
      </c>
      <c r="AA60" s="353">
        <f t="shared" si="195"/>
        <v>0</v>
      </c>
      <c r="AB60" s="353">
        <f t="shared" si="195"/>
        <v>0</v>
      </c>
      <c r="AC60" s="353">
        <f t="shared" si="195"/>
        <v>0</v>
      </c>
      <c r="AD60" s="353">
        <f t="shared" si="195"/>
        <v>0</v>
      </c>
      <c r="AE60" s="353">
        <f t="shared" si="195"/>
        <v>0</v>
      </c>
      <c r="AF60" s="353">
        <f t="shared" si="195"/>
        <v>0</v>
      </c>
      <c r="AG60" s="353">
        <f t="shared" si="195"/>
        <v>0</v>
      </c>
      <c r="AH60" s="353">
        <f t="shared" si="195"/>
        <v>0</v>
      </c>
      <c r="AI60" s="353">
        <f t="shared" si="195"/>
        <v>0</v>
      </c>
      <c r="AJ60" s="353">
        <f t="shared" si="195"/>
        <v>0</v>
      </c>
      <c r="AK60" s="353">
        <f t="shared" si="195"/>
        <v>0</v>
      </c>
      <c r="AL60" s="353">
        <f t="shared" si="195"/>
        <v>0</v>
      </c>
      <c r="AM60" s="353">
        <f t="shared" si="195"/>
        <v>0</v>
      </c>
      <c r="AN60" s="353">
        <f t="shared" si="195"/>
        <v>0</v>
      </c>
      <c r="AO60" s="353">
        <f t="shared" si="195"/>
        <v>0</v>
      </c>
      <c r="AP60" s="353">
        <f t="shared" si="195"/>
        <v>0</v>
      </c>
      <c r="AQ60" s="353">
        <f t="shared" si="195"/>
        <v>0</v>
      </c>
      <c r="AR60" s="353">
        <f t="shared" si="195"/>
        <v>0</v>
      </c>
      <c r="AS60" s="353">
        <f t="shared" si="195"/>
        <v>0</v>
      </c>
      <c r="AT60" s="353">
        <f t="shared" si="195"/>
        <v>0</v>
      </c>
      <c r="AU60" s="353">
        <f t="shared" si="195"/>
        <v>0</v>
      </c>
      <c r="AV60" s="353">
        <f t="shared" si="195"/>
        <v>0</v>
      </c>
      <c r="AW60" s="353">
        <f t="shared" si="195"/>
        <v>0</v>
      </c>
      <c r="AX60" s="353">
        <f t="shared" si="195"/>
        <v>0</v>
      </c>
      <c r="AY60" s="353">
        <f t="shared" si="195"/>
        <v>0</v>
      </c>
      <c r="AZ60" s="353">
        <f t="shared" si="195"/>
        <v>0</v>
      </c>
      <c r="BA60" s="353">
        <f t="shared" si="195"/>
        <v>0</v>
      </c>
      <c r="BB60" s="353">
        <f t="shared" si="195"/>
        <v>0</v>
      </c>
      <c r="BC60" s="249">
        <f>BC47+BC53</f>
        <v>0</v>
      </c>
      <c r="BD60" s="250">
        <f>BD47+BD53</f>
        <v>0</v>
      </c>
      <c r="BE60" s="251">
        <f>BE47+BE53</f>
        <v>0</v>
      </c>
      <c r="BH60" s="103">
        <f>BH51+BH58</f>
        <v>0</v>
      </c>
      <c r="BI60" s="103">
        <f t="shared" ref="BI60:BS60" si="196">BI51+BI58</f>
        <v>0</v>
      </c>
      <c r="BJ60" s="103">
        <f t="shared" si="196"/>
        <v>0</v>
      </c>
      <c r="BK60" s="103">
        <f t="shared" si="196"/>
        <v>0</v>
      </c>
      <c r="BL60" s="103">
        <f t="shared" si="196"/>
        <v>0</v>
      </c>
      <c r="BM60" s="103">
        <f t="shared" si="196"/>
        <v>0</v>
      </c>
      <c r="BN60" s="103">
        <f t="shared" si="196"/>
        <v>0</v>
      </c>
      <c r="BO60" s="103">
        <f t="shared" si="196"/>
        <v>0</v>
      </c>
      <c r="BP60" s="103">
        <f t="shared" si="196"/>
        <v>0</v>
      </c>
      <c r="BQ60" s="103">
        <f t="shared" si="196"/>
        <v>0</v>
      </c>
      <c r="BR60" s="103">
        <f t="shared" si="196"/>
        <v>0</v>
      </c>
      <c r="BS60" s="103">
        <f t="shared" si="196"/>
        <v>0</v>
      </c>
    </row>
    <row r="61" spans="1:71" ht="15" thickBot="1" x14ac:dyDescent="0.4">
      <c r="H61" s="164" t="str">
        <f>IF(H60&gt;120,"Pozor, maximální celkový počet pracovních dní (člověkodnů) je 120.","")</f>
        <v/>
      </c>
      <c r="I61" s="164"/>
      <c r="O61" s="199"/>
    </row>
    <row r="62" spans="1:71" s="51" customFormat="1" ht="45" customHeight="1" thickBot="1" x14ac:dyDescent="0.4">
      <c r="A62" s="345"/>
      <c r="B62" s="431" t="s">
        <v>310</v>
      </c>
      <c r="C62" s="524"/>
      <c r="D62" s="524"/>
      <c r="E62" s="514" t="s">
        <v>419</v>
      </c>
      <c r="F62" s="514"/>
      <c r="G62" s="514"/>
      <c r="H62" s="576" t="s">
        <v>444</v>
      </c>
      <c r="I62" s="576"/>
      <c r="J62" s="124" t="s">
        <v>311</v>
      </c>
      <c r="K62" s="7"/>
      <c r="L62" s="199"/>
      <c r="M62" s="199"/>
      <c r="N62" s="199"/>
      <c r="O62" s="199"/>
      <c r="P62" s="495" t="s">
        <v>324</v>
      </c>
      <c r="Q62" s="484" t="s">
        <v>352</v>
      </c>
      <c r="R62" s="491" t="s">
        <v>87</v>
      </c>
      <c r="S62" s="36" t="s">
        <v>1</v>
      </c>
      <c r="T62" s="36" t="s">
        <v>2</v>
      </c>
      <c r="U62" s="36" t="s">
        <v>3</v>
      </c>
      <c r="V62" s="36" t="s">
        <v>4</v>
      </c>
      <c r="W62" s="36" t="s">
        <v>5</v>
      </c>
      <c r="X62" s="36" t="s">
        <v>6</v>
      </c>
      <c r="Y62" s="36" t="s">
        <v>7</v>
      </c>
      <c r="Z62" s="36" t="s">
        <v>8</v>
      </c>
      <c r="AA62" s="36" t="s">
        <v>9</v>
      </c>
      <c r="AB62" s="36" t="s">
        <v>10</v>
      </c>
      <c r="AC62" s="36" t="s">
        <v>11</v>
      </c>
      <c r="AD62" s="36" t="s">
        <v>12</v>
      </c>
      <c r="AE62" s="36" t="s">
        <v>13</v>
      </c>
      <c r="AF62" s="36" t="s">
        <v>14</v>
      </c>
      <c r="AG62" s="36" t="s">
        <v>15</v>
      </c>
      <c r="AH62" s="36" t="s">
        <v>16</v>
      </c>
      <c r="AI62" s="36" t="s">
        <v>17</v>
      </c>
      <c r="AJ62" s="36" t="s">
        <v>18</v>
      </c>
      <c r="AK62" s="36" t="s">
        <v>19</v>
      </c>
      <c r="AL62" s="36" t="s">
        <v>20</v>
      </c>
      <c r="AM62" s="36" t="s">
        <v>21</v>
      </c>
      <c r="AN62" s="36" t="s">
        <v>22</v>
      </c>
      <c r="AO62" s="36" t="s">
        <v>23</v>
      </c>
      <c r="AP62" s="36" t="s">
        <v>24</v>
      </c>
      <c r="AQ62" s="36" t="s">
        <v>25</v>
      </c>
      <c r="AR62" s="36" t="s">
        <v>26</v>
      </c>
      <c r="AS62" s="36" t="s">
        <v>27</v>
      </c>
      <c r="AT62" s="36" t="s">
        <v>28</v>
      </c>
      <c r="AU62" s="36" t="s">
        <v>29</v>
      </c>
      <c r="AV62" s="36" t="s">
        <v>30</v>
      </c>
      <c r="AW62" s="36" t="s">
        <v>31</v>
      </c>
      <c r="AX62" s="36" t="s">
        <v>32</v>
      </c>
      <c r="AY62" s="36" t="s">
        <v>33</v>
      </c>
      <c r="AZ62" s="36" t="s">
        <v>34</v>
      </c>
      <c r="BA62" s="36" t="s">
        <v>35</v>
      </c>
      <c r="BB62" s="36" t="s">
        <v>36</v>
      </c>
      <c r="BC62" s="72" t="s">
        <v>113</v>
      </c>
      <c r="BD62" s="73" t="s">
        <v>114</v>
      </c>
      <c r="BE62" s="50"/>
      <c r="BF62" s="50"/>
      <c r="BH62" s="482" t="s">
        <v>166</v>
      </c>
      <c r="BI62" s="483"/>
      <c r="BJ62" s="483"/>
      <c r="BK62" s="483"/>
      <c r="BL62" s="483"/>
      <c r="BM62" s="483"/>
      <c r="BN62" s="483"/>
      <c r="BO62" s="483"/>
      <c r="BP62" s="483"/>
      <c r="BQ62" s="483"/>
      <c r="BR62" s="483"/>
      <c r="BS62" s="483"/>
    </row>
    <row r="63" spans="1:71" s="51" customFormat="1" ht="21" hidden="1" customHeight="1" thickBot="1" x14ac:dyDescent="0.4">
      <c r="A63" s="346"/>
      <c r="B63" s="433"/>
      <c r="C63" s="504"/>
      <c r="D63" s="504"/>
      <c r="E63" s="574" t="s">
        <v>420</v>
      </c>
      <c r="F63" s="574"/>
      <c r="G63" s="574"/>
      <c r="H63" s="167"/>
      <c r="I63" s="167"/>
      <c r="J63" s="512" t="s">
        <v>317</v>
      </c>
      <c r="K63" s="7"/>
      <c r="L63" s="199" t="s">
        <v>161</v>
      </c>
      <c r="M63" s="199"/>
      <c r="N63" s="199"/>
      <c r="O63" s="199"/>
      <c r="P63" s="496"/>
      <c r="Q63" s="485"/>
      <c r="R63" s="492"/>
      <c r="S63" s="28">
        <f>MONTH(Úvod!$F$12)</f>
        <v>1</v>
      </c>
      <c r="T63" s="29">
        <f t="shared" ref="T63" si="197">IF(S63=12,1,S63+1)</f>
        <v>2</v>
      </c>
      <c r="U63" s="29">
        <f t="shared" ref="U63" si="198">IF(T63=12,1,T63+1)</f>
        <v>3</v>
      </c>
      <c r="V63" s="30">
        <f t="shared" ref="V63" si="199">IF(U63=12,1,U63+1)</f>
        <v>4</v>
      </c>
      <c r="W63" s="30">
        <f t="shared" ref="W63" si="200">IF(V63=12,1,V63+1)</f>
        <v>5</v>
      </c>
      <c r="X63" s="30">
        <f t="shared" ref="X63" si="201">IF(W63=12,1,W63+1)</f>
        <v>6</v>
      </c>
      <c r="Y63" s="30">
        <f t="shared" ref="Y63" si="202">IF(X63=12,1,X63+1)</f>
        <v>7</v>
      </c>
      <c r="Z63" s="30">
        <f t="shared" ref="Z63" si="203">IF(Y63=12,1,Y63+1)</f>
        <v>8</v>
      </c>
      <c r="AA63" s="30">
        <f t="shared" ref="AA63" si="204">IF(Z63=12,1,Z63+1)</f>
        <v>9</v>
      </c>
      <c r="AB63" s="30">
        <f>IF(AA63=12,1,AA63+1)</f>
        <v>10</v>
      </c>
      <c r="AC63" s="30">
        <f t="shared" ref="AC63" si="205">IF(AB63=12,1,AB63+1)</f>
        <v>11</v>
      </c>
      <c r="AD63" s="30">
        <f t="shared" ref="AD63" si="206">IF(AC63=12,1,AC63+1)</f>
        <v>12</v>
      </c>
      <c r="AE63" s="30">
        <f t="shared" ref="AE63" si="207">IF(AD63=12,1,AD63+1)</f>
        <v>1</v>
      </c>
      <c r="AF63" s="30">
        <f t="shared" ref="AF63" si="208">IF(AE63=12,1,AE63+1)</f>
        <v>2</v>
      </c>
      <c r="AG63" s="30">
        <f t="shared" ref="AG63" si="209">IF(AF63=12,1,AF63+1)</f>
        <v>3</v>
      </c>
      <c r="AH63" s="30">
        <f t="shared" ref="AH63" si="210">IF(AG63=12,1,AG63+1)</f>
        <v>4</v>
      </c>
      <c r="AI63" s="30">
        <f t="shared" ref="AI63" si="211">IF(AH63=12,1,AH63+1)</f>
        <v>5</v>
      </c>
      <c r="AJ63" s="30">
        <f t="shared" ref="AJ63" si="212">IF(AI63=12,1,AI63+1)</f>
        <v>6</v>
      </c>
      <c r="AK63" s="30">
        <f>IF(AJ63=12,1,AJ63+1)</f>
        <v>7</v>
      </c>
      <c r="AL63" s="30">
        <f t="shared" ref="AL63" si="213">IF(AK63=12,1,AK63+1)</f>
        <v>8</v>
      </c>
      <c r="AM63" s="30">
        <f t="shared" ref="AM63" si="214">IF(AL63=12,1,AL63+1)</f>
        <v>9</v>
      </c>
      <c r="AN63" s="30">
        <f t="shared" ref="AN63" si="215">IF(AM63=12,1,AM63+1)</f>
        <v>10</v>
      </c>
      <c r="AO63" s="30">
        <f t="shared" ref="AO63" si="216">IF(AN63=12,1,AN63+1)</f>
        <v>11</v>
      </c>
      <c r="AP63" s="30">
        <f t="shared" ref="AP63" si="217">IF(AO63=12,1,AO63+1)</f>
        <v>12</v>
      </c>
      <c r="AQ63" s="30">
        <f t="shared" ref="AQ63" si="218">IF(AP63=12,1,AP63+1)</f>
        <v>1</v>
      </c>
      <c r="AR63" s="30">
        <f t="shared" ref="AR63" si="219">IF(AQ63=12,1,AQ63+1)</f>
        <v>2</v>
      </c>
      <c r="AS63" s="30">
        <f t="shared" ref="AS63" si="220">IF(AR63=12,1,AR63+1)</f>
        <v>3</v>
      </c>
      <c r="AT63" s="30">
        <f t="shared" ref="AT63" si="221">IF(AS63=12,1,AS63+1)</f>
        <v>4</v>
      </c>
      <c r="AU63" s="30">
        <f t="shared" ref="AU63" si="222">IF(AT63=12,1,AT63+1)</f>
        <v>5</v>
      </c>
      <c r="AV63" s="30">
        <f t="shared" ref="AV63" si="223">IF(AU63=12,1,AU63+1)</f>
        <v>6</v>
      </c>
      <c r="AW63" s="30">
        <f t="shared" ref="AW63" si="224">IF(AV63=12,1,AV63+1)</f>
        <v>7</v>
      </c>
      <c r="AX63" s="30">
        <f t="shared" ref="AX63" si="225">IF(AW63=12,1,AW63+1)</f>
        <v>8</v>
      </c>
      <c r="AY63" s="30">
        <f t="shared" ref="AY63" si="226">IF(AX63=12,1,AX63+1)</f>
        <v>9</v>
      </c>
      <c r="AZ63" s="30">
        <f t="shared" ref="AZ63" si="227">IF(AY63=12,1,AY63+1)</f>
        <v>10</v>
      </c>
      <c r="BA63" s="30">
        <f t="shared" ref="BA63" si="228">IF(AZ63=12,1,AZ63+1)</f>
        <v>11</v>
      </c>
      <c r="BB63" s="30">
        <f t="shared" ref="BB63" si="229">IF(BA63=12,1,BA63+1)</f>
        <v>12</v>
      </c>
      <c r="BC63" s="34"/>
      <c r="BD63" s="31"/>
      <c r="BE63" s="50"/>
      <c r="BF63" s="50"/>
    </row>
    <row r="64" spans="1:71" s="51" customFormat="1" ht="18" hidden="1" customHeight="1" x14ac:dyDescent="0.35">
      <c r="A64" s="346"/>
      <c r="B64" s="433"/>
      <c r="C64" s="504"/>
      <c r="D64" s="504"/>
      <c r="E64" s="574"/>
      <c r="F64" s="574"/>
      <c r="G64" s="574"/>
      <c r="H64" s="167"/>
      <c r="I64" s="167"/>
      <c r="J64" s="512"/>
      <c r="K64" s="7"/>
      <c r="L64" s="199"/>
      <c r="M64" s="199"/>
      <c r="N64" s="199"/>
      <c r="O64" s="199"/>
      <c r="P64" s="496"/>
      <c r="Q64" s="485"/>
      <c r="R64" s="492"/>
      <c r="S64" s="16">
        <f t="shared" ref="S64:BB64" si="230">VALUE(_xlfn.CONCAT(S63,".",S66))</f>
        <v>1</v>
      </c>
      <c r="T64" s="27">
        <f t="shared" si="230"/>
        <v>32</v>
      </c>
      <c r="U64" s="27">
        <f t="shared" si="230"/>
        <v>61</v>
      </c>
      <c r="V64" s="27">
        <f t="shared" si="230"/>
        <v>92</v>
      </c>
      <c r="W64" s="27">
        <f t="shared" si="230"/>
        <v>122</v>
      </c>
      <c r="X64" s="27">
        <f t="shared" si="230"/>
        <v>153</v>
      </c>
      <c r="Y64" s="27">
        <f t="shared" si="230"/>
        <v>183</v>
      </c>
      <c r="Z64" s="27">
        <f t="shared" si="230"/>
        <v>214</v>
      </c>
      <c r="AA64" s="27">
        <f t="shared" si="230"/>
        <v>245</v>
      </c>
      <c r="AB64" s="27">
        <f t="shared" si="230"/>
        <v>275</v>
      </c>
      <c r="AC64" s="27">
        <f t="shared" si="230"/>
        <v>306</v>
      </c>
      <c r="AD64" s="27">
        <f t="shared" si="230"/>
        <v>336</v>
      </c>
      <c r="AE64" s="27">
        <f t="shared" si="230"/>
        <v>367</v>
      </c>
      <c r="AF64" s="27">
        <f t="shared" si="230"/>
        <v>398</v>
      </c>
      <c r="AG64" s="27">
        <f t="shared" si="230"/>
        <v>426</v>
      </c>
      <c r="AH64" s="27">
        <f t="shared" si="230"/>
        <v>457</v>
      </c>
      <c r="AI64" s="27">
        <f t="shared" si="230"/>
        <v>487</v>
      </c>
      <c r="AJ64" s="27">
        <f t="shared" si="230"/>
        <v>518</v>
      </c>
      <c r="AK64" s="27">
        <f t="shared" si="230"/>
        <v>548</v>
      </c>
      <c r="AL64" s="27">
        <f t="shared" si="230"/>
        <v>579</v>
      </c>
      <c r="AM64" s="27">
        <f t="shared" si="230"/>
        <v>610</v>
      </c>
      <c r="AN64" s="27">
        <f t="shared" si="230"/>
        <v>640</v>
      </c>
      <c r="AO64" s="27">
        <f t="shared" si="230"/>
        <v>671</v>
      </c>
      <c r="AP64" s="27">
        <f t="shared" si="230"/>
        <v>701</v>
      </c>
      <c r="AQ64" s="27">
        <f t="shared" si="230"/>
        <v>732</v>
      </c>
      <c r="AR64" s="27">
        <f t="shared" si="230"/>
        <v>763</v>
      </c>
      <c r="AS64" s="27">
        <f t="shared" si="230"/>
        <v>791</v>
      </c>
      <c r="AT64" s="27">
        <f t="shared" si="230"/>
        <v>822</v>
      </c>
      <c r="AU64" s="27">
        <f t="shared" si="230"/>
        <v>852</v>
      </c>
      <c r="AV64" s="27">
        <f t="shared" si="230"/>
        <v>883</v>
      </c>
      <c r="AW64" s="27">
        <f t="shared" si="230"/>
        <v>913</v>
      </c>
      <c r="AX64" s="27">
        <f t="shared" si="230"/>
        <v>944</v>
      </c>
      <c r="AY64" s="27">
        <f t="shared" si="230"/>
        <v>975</v>
      </c>
      <c r="AZ64" s="27">
        <f t="shared" si="230"/>
        <v>1005</v>
      </c>
      <c r="BA64" s="27">
        <f t="shared" si="230"/>
        <v>1036</v>
      </c>
      <c r="BB64" s="27">
        <f t="shared" si="230"/>
        <v>1066</v>
      </c>
      <c r="BC64" s="35"/>
      <c r="BD64" s="32"/>
      <c r="BE64" s="50"/>
      <c r="BF64" s="50"/>
    </row>
    <row r="65" spans="1:71" s="51" customFormat="1" ht="18" customHeight="1" x14ac:dyDescent="0.35">
      <c r="A65" s="346"/>
      <c r="B65" s="433"/>
      <c r="C65" s="504"/>
      <c r="D65" s="504"/>
      <c r="E65" s="574"/>
      <c r="F65" s="574"/>
      <c r="G65" s="574"/>
      <c r="H65" s="515" t="s">
        <v>421</v>
      </c>
      <c r="I65" s="515"/>
      <c r="J65" s="512"/>
      <c r="K65" s="7"/>
      <c r="L65" s="199"/>
      <c r="M65" s="199"/>
      <c r="N65" s="199"/>
      <c r="O65" s="199"/>
      <c r="P65" s="496"/>
      <c r="Q65" s="485"/>
      <c r="R65" s="492"/>
      <c r="S65" s="17" t="str">
        <f>VLOOKUP(S63,'Podpůrná data'!$J$195:$K$206,2)</f>
        <v>leden</v>
      </c>
      <c r="T65" s="17" t="str">
        <f>VLOOKUP(T63,'Podpůrná data'!$J$195:$K$206,2)</f>
        <v>únor</v>
      </c>
      <c r="U65" s="17" t="str">
        <f>VLOOKUP(U63,'Podpůrná data'!$J$195:$K$206,2)</f>
        <v>březen</v>
      </c>
      <c r="V65" s="17" t="str">
        <f>VLOOKUP(V63,'Podpůrná data'!$J$195:$K$206,2)</f>
        <v>duben</v>
      </c>
      <c r="W65" s="17" t="str">
        <f>VLOOKUP(W63,'Podpůrná data'!$J$195:$K$206,2)</f>
        <v>květen</v>
      </c>
      <c r="X65" s="17" t="str">
        <f>VLOOKUP(X63,'Podpůrná data'!$J$195:$K$206,2)</f>
        <v>červen</v>
      </c>
      <c r="Y65" s="17" t="str">
        <f>VLOOKUP(Y63,'Podpůrná data'!$J$195:$K$206,2)</f>
        <v>červenec</v>
      </c>
      <c r="Z65" s="17" t="str">
        <f>VLOOKUP(Z63,'Podpůrná data'!$J$195:$K$206,2)</f>
        <v>srpen</v>
      </c>
      <c r="AA65" s="17" t="str">
        <f>VLOOKUP(AA63,'Podpůrná data'!$J$195:$K$206,2)</f>
        <v>září</v>
      </c>
      <c r="AB65" s="17" t="str">
        <f>VLOOKUP(AB63,'Podpůrná data'!$J$195:$K$206,2)</f>
        <v>říjen</v>
      </c>
      <c r="AC65" s="17" t="str">
        <f>VLOOKUP(AC63,'Podpůrná data'!$J$195:$K$206,2)</f>
        <v>listopad</v>
      </c>
      <c r="AD65" s="17" t="str">
        <f>VLOOKUP(AD63,'Podpůrná data'!$J$195:$K$206,2)</f>
        <v>prosinec</v>
      </c>
      <c r="AE65" s="17" t="str">
        <f>VLOOKUP(AE63,'Podpůrná data'!$J$195:$K$206,2)</f>
        <v>leden</v>
      </c>
      <c r="AF65" s="17" t="str">
        <f>VLOOKUP(AF63,'Podpůrná data'!$J$195:$K$206,2)</f>
        <v>únor</v>
      </c>
      <c r="AG65" s="17" t="str">
        <f>VLOOKUP(AG63,'Podpůrná data'!$J$195:$K$206,2)</f>
        <v>březen</v>
      </c>
      <c r="AH65" s="17" t="str">
        <f>VLOOKUP(AH63,'Podpůrná data'!$J$195:$K$206,2)</f>
        <v>duben</v>
      </c>
      <c r="AI65" s="17" t="str">
        <f>VLOOKUP(AI63,'Podpůrná data'!$J$195:$K$206,2)</f>
        <v>květen</v>
      </c>
      <c r="AJ65" s="17" t="str">
        <f>VLOOKUP(AJ63,'Podpůrná data'!$J$195:$K$206,2)</f>
        <v>červen</v>
      </c>
      <c r="AK65" s="17" t="str">
        <f>VLOOKUP(AK63,'Podpůrná data'!$J$195:$K$206,2)</f>
        <v>červenec</v>
      </c>
      <c r="AL65" s="17" t="str">
        <f>VLOOKUP(AL63,'Podpůrná data'!$J$195:$K$206,2)</f>
        <v>srpen</v>
      </c>
      <c r="AM65" s="17" t="str">
        <f>VLOOKUP(AM63,'Podpůrná data'!$J$195:$K$206,2)</f>
        <v>září</v>
      </c>
      <c r="AN65" s="17" t="str">
        <f>VLOOKUP(AN63,'Podpůrná data'!$J$195:$K$206,2)</f>
        <v>říjen</v>
      </c>
      <c r="AO65" s="17" t="str">
        <f>VLOOKUP(AO63,'Podpůrná data'!$J$195:$K$206,2)</f>
        <v>listopad</v>
      </c>
      <c r="AP65" s="17" t="str">
        <f>VLOOKUP(AP63,'Podpůrná data'!$J$195:$K$206,2)</f>
        <v>prosinec</v>
      </c>
      <c r="AQ65" s="17" t="str">
        <f>VLOOKUP(AQ63,'Podpůrná data'!$J$195:$K$206,2)</f>
        <v>leden</v>
      </c>
      <c r="AR65" s="17" t="str">
        <f>VLOOKUP(AR63,'Podpůrná data'!$J$195:$K$206,2)</f>
        <v>únor</v>
      </c>
      <c r="AS65" s="17" t="str">
        <f>VLOOKUP(AS63,'Podpůrná data'!$J$195:$K$206,2)</f>
        <v>březen</v>
      </c>
      <c r="AT65" s="17" t="str">
        <f>VLOOKUP(AT63,'Podpůrná data'!$J$195:$K$206,2)</f>
        <v>duben</v>
      </c>
      <c r="AU65" s="17" t="str">
        <f>VLOOKUP(AU63,'Podpůrná data'!$J$195:$K$206,2)</f>
        <v>květen</v>
      </c>
      <c r="AV65" s="17" t="str">
        <f>VLOOKUP(AV63,'Podpůrná data'!$J$195:$K$206,2)</f>
        <v>červen</v>
      </c>
      <c r="AW65" s="17" t="str">
        <f>VLOOKUP(AW63,'Podpůrná data'!$J$195:$K$206,2)</f>
        <v>červenec</v>
      </c>
      <c r="AX65" s="17" t="str">
        <f>VLOOKUP(AX63,'Podpůrná data'!$J$195:$K$206,2)</f>
        <v>srpen</v>
      </c>
      <c r="AY65" s="17" t="str">
        <f>VLOOKUP(AY63,'Podpůrná data'!$J$195:$K$206,2)</f>
        <v>září</v>
      </c>
      <c r="AZ65" s="17" t="str">
        <f>VLOOKUP(AZ63,'Podpůrná data'!$J$195:$K$206,2)</f>
        <v>říjen</v>
      </c>
      <c r="BA65" s="17" t="str">
        <f>VLOOKUP(BA63,'Podpůrná data'!$J$195:$K$206,2)</f>
        <v>listopad</v>
      </c>
      <c r="BB65" s="17" t="str">
        <f>VLOOKUP(BB63,'Podpůrná data'!$J$195:$K$206,2)</f>
        <v>prosinec</v>
      </c>
      <c r="BC65" s="549">
        <f>SUM(S70:BB70)</f>
        <v>0</v>
      </c>
      <c r="BD65" s="544">
        <f>SUM(S71:BB71)</f>
        <v>0</v>
      </c>
      <c r="BE65" s="50"/>
      <c r="BF65" s="50"/>
      <c r="BH65" s="104" t="s">
        <v>389</v>
      </c>
      <c r="BI65" s="104" t="s">
        <v>391</v>
      </c>
      <c r="BJ65" s="104" t="s">
        <v>392</v>
      </c>
      <c r="BK65" s="104" t="s">
        <v>393</v>
      </c>
      <c r="BL65" s="104" t="s">
        <v>394</v>
      </c>
      <c r="BM65" s="104" t="s">
        <v>395</v>
      </c>
      <c r="BN65" s="104" t="s">
        <v>396</v>
      </c>
      <c r="BO65" s="104" t="s">
        <v>397</v>
      </c>
      <c r="BP65" s="104" t="s">
        <v>398</v>
      </c>
      <c r="BQ65" s="104" t="s">
        <v>399</v>
      </c>
      <c r="BR65" s="104" t="s">
        <v>400</v>
      </c>
      <c r="BS65" s="104" t="s">
        <v>401</v>
      </c>
    </row>
    <row r="66" spans="1:71" s="51" customFormat="1" ht="16.399999999999999" customHeight="1" thickBot="1" x14ac:dyDescent="0.4">
      <c r="A66" s="346"/>
      <c r="B66" s="433"/>
      <c r="C66" s="504"/>
      <c r="D66" s="504"/>
      <c r="E66" s="574"/>
      <c r="F66" s="574"/>
      <c r="G66" s="574"/>
      <c r="H66" s="515"/>
      <c r="I66" s="515"/>
      <c r="J66" s="512"/>
      <c r="K66" s="7"/>
      <c r="L66" s="199"/>
      <c r="M66" s="199"/>
      <c r="N66" s="199"/>
      <c r="O66" s="199"/>
      <c r="P66" s="496"/>
      <c r="Q66" s="485"/>
      <c r="R66" s="492"/>
      <c r="S66" s="229">
        <f>YEAR(Úvod!$F$12)</f>
        <v>1900</v>
      </c>
      <c r="T66" s="229">
        <f t="shared" ref="T66" si="231">IF(T63=1,S66+1,S66)</f>
        <v>1900</v>
      </c>
      <c r="U66" s="229">
        <f t="shared" ref="U66" si="232">IF(U63=1,T66+1,T66)</f>
        <v>1900</v>
      </c>
      <c r="V66" s="229">
        <f t="shared" ref="V66" si="233">IF(V63=1,U66+1,U66)</f>
        <v>1900</v>
      </c>
      <c r="W66" s="229">
        <f t="shared" ref="W66" si="234">IF(W63=1,V66+1,V66)</f>
        <v>1900</v>
      </c>
      <c r="X66" s="229">
        <f t="shared" ref="X66" si="235">IF(X63=1,W66+1,W66)</f>
        <v>1900</v>
      </c>
      <c r="Y66" s="229">
        <f t="shared" ref="Y66" si="236">IF(Y63=1,X66+1,X66)</f>
        <v>1900</v>
      </c>
      <c r="Z66" s="229">
        <f t="shared" ref="Z66" si="237">IF(Z63=1,Y66+1,Y66)</f>
        <v>1900</v>
      </c>
      <c r="AA66" s="229">
        <f t="shared" ref="AA66" si="238">IF(AA63=1,Z66+1,Z66)</f>
        <v>1900</v>
      </c>
      <c r="AB66" s="229">
        <f t="shared" ref="AB66" si="239">IF(AB63=1,AA66+1,AA66)</f>
        <v>1900</v>
      </c>
      <c r="AC66" s="229">
        <f t="shared" ref="AC66" si="240">IF(AC63=1,AB66+1,AB66)</f>
        <v>1900</v>
      </c>
      <c r="AD66" s="229">
        <f t="shared" ref="AD66" si="241">IF(AD63=1,AC66+1,AC66)</f>
        <v>1900</v>
      </c>
      <c r="AE66" s="229">
        <f t="shared" ref="AE66" si="242">IF(AE63=1,AD66+1,AD66)</f>
        <v>1901</v>
      </c>
      <c r="AF66" s="229">
        <f t="shared" ref="AF66" si="243">IF(AF63=1,AE66+1,AE66)</f>
        <v>1901</v>
      </c>
      <c r="AG66" s="229">
        <f t="shared" ref="AG66" si="244">IF(AG63=1,AF66+1,AF66)</f>
        <v>1901</v>
      </c>
      <c r="AH66" s="229">
        <f t="shared" ref="AH66" si="245">IF(AH63=1,AG66+1,AG66)</f>
        <v>1901</v>
      </c>
      <c r="AI66" s="229">
        <f t="shared" ref="AI66" si="246">IF(AI63=1,AH66+1,AH66)</f>
        <v>1901</v>
      </c>
      <c r="AJ66" s="229">
        <f t="shared" ref="AJ66" si="247">IF(AJ63=1,AI66+1,AI66)</f>
        <v>1901</v>
      </c>
      <c r="AK66" s="229">
        <f t="shared" ref="AK66" si="248">IF(AK63=1,AJ66+1,AJ66)</f>
        <v>1901</v>
      </c>
      <c r="AL66" s="229">
        <f t="shared" ref="AL66" si="249">IF(AL63=1,AK66+1,AK66)</f>
        <v>1901</v>
      </c>
      <c r="AM66" s="229">
        <f t="shared" ref="AM66" si="250">IF(AM63=1,AL66+1,AL66)</f>
        <v>1901</v>
      </c>
      <c r="AN66" s="229">
        <f t="shared" ref="AN66" si="251">IF(AN63=1,AM66+1,AM66)</f>
        <v>1901</v>
      </c>
      <c r="AO66" s="229">
        <f t="shared" ref="AO66" si="252">IF(AO63=1,AN66+1,AN66)</f>
        <v>1901</v>
      </c>
      <c r="AP66" s="229">
        <f t="shared" ref="AP66" si="253">IF(AP63=1,AO66+1,AO66)</f>
        <v>1901</v>
      </c>
      <c r="AQ66" s="229">
        <f t="shared" ref="AQ66" si="254">IF(AQ63=1,AP66+1,AP66)</f>
        <v>1902</v>
      </c>
      <c r="AR66" s="229">
        <f t="shared" ref="AR66" si="255">IF(AR63=1,AQ66+1,AQ66)</f>
        <v>1902</v>
      </c>
      <c r="AS66" s="229">
        <f t="shared" ref="AS66" si="256">IF(AS63=1,AR66+1,AR66)</f>
        <v>1902</v>
      </c>
      <c r="AT66" s="229">
        <f t="shared" ref="AT66" si="257">IF(AT63=1,AS66+1,AS66)</f>
        <v>1902</v>
      </c>
      <c r="AU66" s="229">
        <f t="shared" ref="AU66" si="258">IF(AU63=1,AT66+1,AT66)</f>
        <v>1902</v>
      </c>
      <c r="AV66" s="229">
        <f t="shared" ref="AV66" si="259">IF(AV63=1,AU66+1,AU66)</f>
        <v>1902</v>
      </c>
      <c r="AW66" s="229">
        <f t="shared" ref="AW66" si="260">IF(AW63=1,AV66+1,AV66)</f>
        <v>1902</v>
      </c>
      <c r="AX66" s="229">
        <f t="shared" ref="AX66" si="261">IF(AX63=1,AW66+1,AW66)</f>
        <v>1902</v>
      </c>
      <c r="AY66" s="229">
        <f t="shared" ref="AY66" si="262">IF(AY63=1,AX66+1,AX66)</f>
        <v>1902</v>
      </c>
      <c r="AZ66" s="229">
        <f t="shared" ref="AZ66" si="263">IF(AZ63=1,AY66+1,AY66)</f>
        <v>1902</v>
      </c>
      <c r="BA66" s="229">
        <f t="shared" ref="BA66" si="264">IF(BA63=1,AZ66+1,AZ66)</f>
        <v>1902</v>
      </c>
      <c r="BB66" s="229">
        <f t="shared" ref="BB66" si="265">IF(BB63=1,BA66+1,BA66)</f>
        <v>1902</v>
      </c>
      <c r="BC66" s="549"/>
      <c r="BD66" s="544"/>
      <c r="BE66" s="50"/>
      <c r="BF66" s="50"/>
    </row>
    <row r="67" spans="1:71" s="51" customFormat="1" ht="23" customHeight="1" x14ac:dyDescent="0.35">
      <c r="A67" s="346"/>
      <c r="B67" s="435"/>
      <c r="C67" s="505"/>
      <c r="D67" s="505"/>
      <c r="E67" s="575"/>
      <c r="F67" s="575"/>
      <c r="G67" s="575"/>
      <c r="H67" s="521"/>
      <c r="I67" s="521"/>
      <c r="J67" s="513"/>
      <c r="K67" s="7"/>
      <c r="L67" s="199"/>
      <c r="M67" s="199"/>
      <c r="N67" s="199"/>
      <c r="O67" s="199"/>
      <c r="P67" s="552" t="str">
        <f>IF(J68="","",IF(P17="","",P17))</f>
        <v/>
      </c>
      <c r="Q67" s="475" t="str">
        <f>IF(P67="","",IF(Q17="","",Q17))</f>
        <v/>
      </c>
      <c r="R67" s="219" t="s">
        <v>390</v>
      </c>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549"/>
      <c r="BD67" s="544"/>
      <c r="BE67" s="50"/>
      <c r="BF67" s="50"/>
    </row>
    <row r="68" spans="1:71" s="51" customFormat="1" ht="33" customHeight="1" x14ac:dyDescent="0.35">
      <c r="A68" s="50"/>
      <c r="B68" s="65"/>
      <c r="C68" s="499"/>
      <c r="D68" s="499"/>
      <c r="E68" s="538"/>
      <c r="F68" s="538"/>
      <c r="G68" s="538"/>
      <c r="H68" s="516" t="str">
        <f>IF(E68="","",'Podpůrná data'!$J$4)</f>
        <v/>
      </c>
      <c r="I68" s="516"/>
      <c r="J68" s="155">
        <f>IF(E68="",0,E68*H68)</f>
        <v>0</v>
      </c>
      <c r="K68" s="228">
        <f>IF(J68&gt;0,IF(ISTEXT(C68)=TRUE,0,1),0)</f>
        <v>0</v>
      </c>
      <c r="L68" s="201"/>
      <c r="M68" s="201"/>
      <c r="N68" s="201"/>
      <c r="O68" s="201"/>
      <c r="P68" s="553"/>
      <c r="Q68" s="476"/>
      <c r="R68" s="157" t="s">
        <v>320</v>
      </c>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549"/>
      <c r="BD68" s="544"/>
      <c r="BE68" s="50"/>
      <c r="BF68" s="50"/>
    </row>
    <row r="69" spans="1:71" s="51" customFormat="1" ht="41.5" hidden="1" customHeight="1" x14ac:dyDescent="0.35">
      <c r="A69" s="50"/>
      <c r="B69" s="67"/>
      <c r="C69" s="33"/>
      <c r="D69" s="33"/>
      <c r="E69" s="33"/>
      <c r="F69" s="33"/>
      <c r="G69" s="33"/>
      <c r="H69" s="33"/>
      <c r="I69" s="33"/>
      <c r="J69" s="19"/>
      <c r="K69" s="7"/>
      <c r="L69" s="199"/>
      <c r="M69" s="199"/>
      <c r="N69" s="199"/>
      <c r="O69" s="199"/>
      <c r="Q69" s="216"/>
      <c r="R69" s="165" t="s">
        <v>321</v>
      </c>
      <c r="S69" s="21">
        <f>IF(S68&gt;0,S68,0)</f>
        <v>0</v>
      </c>
      <c r="T69" s="21">
        <f>IF(T68&gt;0,T68+S69,S69)</f>
        <v>0</v>
      </c>
      <c r="U69" s="21">
        <f t="shared" ref="U69:BB69" si="266">IF(U68&gt;0,U68+T69,T69)</f>
        <v>0</v>
      </c>
      <c r="V69" s="21">
        <f t="shared" si="266"/>
        <v>0</v>
      </c>
      <c r="W69" s="21">
        <f t="shared" si="266"/>
        <v>0</v>
      </c>
      <c r="X69" s="21">
        <f t="shared" si="266"/>
        <v>0</v>
      </c>
      <c r="Y69" s="21">
        <f t="shared" si="266"/>
        <v>0</v>
      </c>
      <c r="Z69" s="21">
        <f t="shared" si="266"/>
        <v>0</v>
      </c>
      <c r="AA69" s="21">
        <f t="shared" si="266"/>
        <v>0</v>
      </c>
      <c r="AB69" s="21">
        <f t="shared" si="266"/>
        <v>0</v>
      </c>
      <c r="AC69" s="21">
        <f t="shared" si="266"/>
        <v>0</v>
      </c>
      <c r="AD69" s="21">
        <f t="shared" si="266"/>
        <v>0</v>
      </c>
      <c r="AE69" s="21">
        <f t="shared" si="266"/>
        <v>0</v>
      </c>
      <c r="AF69" s="21">
        <f t="shared" si="266"/>
        <v>0</v>
      </c>
      <c r="AG69" s="21">
        <f t="shared" si="266"/>
        <v>0</v>
      </c>
      <c r="AH69" s="21">
        <f t="shared" si="266"/>
        <v>0</v>
      </c>
      <c r="AI69" s="21">
        <f t="shared" si="266"/>
        <v>0</v>
      </c>
      <c r="AJ69" s="21">
        <f t="shared" si="266"/>
        <v>0</v>
      </c>
      <c r="AK69" s="21">
        <f t="shared" si="266"/>
        <v>0</v>
      </c>
      <c r="AL69" s="21">
        <f t="shared" si="266"/>
        <v>0</v>
      </c>
      <c r="AM69" s="21">
        <f t="shared" si="266"/>
        <v>0</v>
      </c>
      <c r="AN69" s="21">
        <f t="shared" si="266"/>
        <v>0</v>
      </c>
      <c r="AO69" s="21">
        <f t="shared" si="266"/>
        <v>0</v>
      </c>
      <c r="AP69" s="21">
        <f t="shared" si="266"/>
        <v>0</v>
      </c>
      <c r="AQ69" s="21">
        <f t="shared" si="266"/>
        <v>0</v>
      </c>
      <c r="AR69" s="21">
        <f t="shared" si="266"/>
        <v>0</v>
      </c>
      <c r="AS69" s="21">
        <f t="shared" si="266"/>
        <v>0</v>
      </c>
      <c r="AT69" s="21">
        <f t="shared" si="266"/>
        <v>0</v>
      </c>
      <c r="AU69" s="21">
        <f t="shared" si="266"/>
        <v>0</v>
      </c>
      <c r="AV69" s="21">
        <f t="shared" si="266"/>
        <v>0</v>
      </c>
      <c r="AW69" s="21">
        <f t="shared" si="266"/>
        <v>0</v>
      </c>
      <c r="AX69" s="21">
        <f t="shared" si="266"/>
        <v>0</v>
      </c>
      <c r="AY69" s="21">
        <f t="shared" si="266"/>
        <v>0</v>
      </c>
      <c r="AZ69" s="21">
        <f t="shared" si="266"/>
        <v>0</v>
      </c>
      <c r="BA69" s="21">
        <f t="shared" si="266"/>
        <v>0</v>
      </c>
      <c r="BB69" s="21">
        <f t="shared" si="266"/>
        <v>0</v>
      </c>
      <c r="BC69" s="549"/>
      <c r="BD69" s="544"/>
      <c r="BE69" s="50"/>
      <c r="BF69" s="50"/>
    </row>
    <row r="70" spans="1:71" s="51" customFormat="1" ht="29" x14ac:dyDescent="0.35">
      <c r="A70" s="50"/>
      <c r="B70" s="67"/>
      <c r="C70" s="33"/>
      <c r="D70" s="33"/>
      <c r="E70" s="33"/>
      <c r="F70" s="33"/>
      <c r="G70" s="33"/>
      <c r="H70" s="33"/>
      <c r="I70" s="33"/>
      <c r="J70" s="19"/>
      <c r="K70" s="7"/>
      <c r="L70" s="199"/>
      <c r="M70" s="199"/>
      <c r="N70" s="199"/>
      <c r="O70" s="199"/>
      <c r="Q70" s="216"/>
      <c r="R70" s="157" t="s">
        <v>322</v>
      </c>
      <c r="S70" s="22">
        <f>IF(S69&lt;=E68,S68,E68)</f>
        <v>0</v>
      </c>
      <c r="T70" s="22">
        <f>IF(T68&gt;0,IF(T69&lt;=$E$68,T68,IF((T68-(T69-$E$68))&gt;0,T68-(T69-$E$68),0)),0)</f>
        <v>0</v>
      </c>
      <c r="U70" s="22">
        <f t="shared" ref="U70:BB70" si="267">IF(U68&gt;0,IF(U69&lt;=$E$68,U68,IF((U68-(U69-$E$68))&gt;0,U68-(U69-$E$68),0)),0)</f>
        <v>0</v>
      </c>
      <c r="V70" s="22">
        <f t="shared" si="267"/>
        <v>0</v>
      </c>
      <c r="W70" s="22">
        <f t="shared" si="267"/>
        <v>0</v>
      </c>
      <c r="X70" s="22">
        <f t="shared" si="267"/>
        <v>0</v>
      </c>
      <c r="Y70" s="22">
        <f t="shared" si="267"/>
        <v>0</v>
      </c>
      <c r="Z70" s="22">
        <f t="shared" si="267"/>
        <v>0</v>
      </c>
      <c r="AA70" s="22">
        <f t="shared" si="267"/>
        <v>0</v>
      </c>
      <c r="AB70" s="22">
        <f t="shared" si="267"/>
        <v>0</v>
      </c>
      <c r="AC70" s="22">
        <f t="shared" si="267"/>
        <v>0</v>
      </c>
      <c r="AD70" s="22">
        <f t="shared" si="267"/>
        <v>0</v>
      </c>
      <c r="AE70" s="22">
        <f t="shared" si="267"/>
        <v>0</v>
      </c>
      <c r="AF70" s="22">
        <f t="shared" si="267"/>
        <v>0</v>
      </c>
      <c r="AG70" s="22">
        <f t="shared" si="267"/>
        <v>0</v>
      </c>
      <c r="AH70" s="22">
        <f t="shared" si="267"/>
        <v>0</v>
      </c>
      <c r="AI70" s="22">
        <f t="shared" si="267"/>
        <v>0</v>
      </c>
      <c r="AJ70" s="22">
        <f t="shared" si="267"/>
        <v>0</v>
      </c>
      <c r="AK70" s="22">
        <f t="shared" si="267"/>
        <v>0</v>
      </c>
      <c r="AL70" s="22">
        <f t="shared" si="267"/>
        <v>0</v>
      </c>
      <c r="AM70" s="22">
        <f t="shared" si="267"/>
        <v>0</v>
      </c>
      <c r="AN70" s="22">
        <f t="shared" si="267"/>
        <v>0</v>
      </c>
      <c r="AO70" s="22">
        <f t="shared" si="267"/>
        <v>0</v>
      </c>
      <c r="AP70" s="22">
        <f t="shared" si="267"/>
        <v>0</v>
      </c>
      <c r="AQ70" s="22">
        <f t="shared" si="267"/>
        <v>0</v>
      </c>
      <c r="AR70" s="22">
        <f t="shared" si="267"/>
        <v>0</v>
      </c>
      <c r="AS70" s="22">
        <f t="shared" si="267"/>
        <v>0</v>
      </c>
      <c r="AT70" s="22">
        <f t="shared" si="267"/>
        <v>0</v>
      </c>
      <c r="AU70" s="22">
        <f t="shared" si="267"/>
        <v>0</v>
      </c>
      <c r="AV70" s="22">
        <f t="shared" si="267"/>
        <v>0</v>
      </c>
      <c r="AW70" s="22">
        <f t="shared" si="267"/>
        <v>0</v>
      </c>
      <c r="AX70" s="22">
        <f t="shared" si="267"/>
        <v>0</v>
      </c>
      <c r="AY70" s="22">
        <f t="shared" si="267"/>
        <v>0</v>
      </c>
      <c r="AZ70" s="22">
        <f t="shared" si="267"/>
        <v>0</v>
      </c>
      <c r="BA70" s="22">
        <f t="shared" si="267"/>
        <v>0</v>
      </c>
      <c r="BB70" s="22">
        <f t="shared" si="267"/>
        <v>0</v>
      </c>
      <c r="BC70" s="549"/>
      <c r="BD70" s="544"/>
      <c r="BE70" s="50"/>
      <c r="BF70" s="50"/>
    </row>
    <row r="71" spans="1:71" s="51" customFormat="1" ht="25.4" customHeight="1" thickBot="1" x14ac:dyDescent="0.4">
      <c r="A71" s="50"/>
      <c r="B71" s="68"/>
      <c r="C71" s="23"/>
      <c r="D71" s="23"/>
      <c r="E71" s="23"/>
      <c r="F71" s="23"/>
      <c r="G71" s="23"/>
      <c r="H71" s="23"/>
      <c r="I71" s="23"/>
      <c r="J71" s="24"/>
      <c r="K71" s="7"/>
      <c r="L71" s="199"/>
      <c r="M71" s="199"/>
      <c r="N71" s="199"/>
      <c r="O71" s="199"/>
      <c r="Q71" s="216"/>
      <c r="R71" s="166" t="s">
        <v>104</v>
      </c>
      <c r="S71" s="26">
        <f t="shared" ref="S71:BB71" si="268">IF(S70&gt;0,S70*$H$68,0)</f>
        <v>0</v>
      </c>
      <c r="T71" s="26">
        <f t="shared" si="268"/>
        <v>0</v>
      </c>
      <c r="U71" s="26">
        <f t="shared" si="268"/>
        <v>0</v>
      </c>
      <c r="V71" s="26">
        <f t="shared" si="268"/>
        <v>0</v>
      </c>
      <c r="W71" s="26">
        <f t="shared" si="268"/>
        <v>0</v>
      </c>
      <c r="X71" s="26">
        <f t="shared" si="268"/>
        <v>0</v>
      </c>
      <c r="Y71" s="26">
        <f t="shared" si="268"/>
        <v>0</v>
      </c>
      <c r="Z71" s="26">
        <f t="shared" si="268"/>
        <v>0</v>
      </c>
      <c r="AA71" s="26">
        <f t="shared" si="268"/>
        <v>0</v>
      </c>
      <c r="AB71" s="26">
        <f t="shared" si="268"/>
        <v>0</v>
      </c>
      <c r="AC71" s="26">
        <f t="shared" si="268"/>
        <v>0</v>
      </c>
      <c r="AD71" s="26">
        <f t="shared" si="268"/>
        <v>0</v>
      </c>
      <c r="AE71" s="26">
        <f t="shared" si="268"/>
        <v>0</v>
      </c>
      <c r="AF71" s="26">
        <f t="shared" si="268"/>
        <v>0</v>
      </c>
      <c r="AG71" s="26">
        <f t="shared" si="268"/>
        <v>0</v>
      </c>
      <c r="AH71" s="26">
        <f t="shared" si="268"/>
        <v>0</v>
      </c>
      <c r="AI71" s="26">
        <f t="shared" si="268"/>
        <v>0</v>
      </c>
      <c r="AJ71" s="26">
        <f t="shared" si="268"/>
        <v>0</v>
      </c>
      <c r="AK71" s="26">
        <f t="shared" si="268"/>
        <v>0</v>
      </c>
      <c r="AL71" s="26">
        <f t="shared" si="268"/>
        <v>0</v>
      </c>
      <c r="AM71" s="26">
        <f t="shared" si="268"/>
        <v>0</v>
      </c>
      <c r="AN71" s="26">
        <f t="shared" si="268"/>
        <v>0</v>
      </c>
      <c r="AO71" s="26">
        <f t="shared" si="268"/>
        <v>0</v>
      </c>
      <c r="AP71" s="26">
        <f t="shared" si="268"/>
        <v>0</v>
      </c>
      <c r="AQ71" s="26">
        <f t="shared" si="268"/>
        <v>0</v>
      </c>
      <c r="AR71" s="26">
        <f t="shared" si="268"/>
        <v>0</v>
      </c>
      <c r="AS71" s="26">
        <f t="shared" si="268"/>
        <v>0</v>
      </c>
      <c r="AT71" s="26">
        <f t="shared" si="268"/>
        <v>0</v>
      </c>
      <c r="AU71" s="26">
        <f t="shared" si="268"/>
        <v>0</v>
      </c>
      <c r="AV71" s="26">
        <f t="shared" si="268"/>
        <v>0</v>
      </c>
      <c r="AW71" s="26">
        <f t="shared" si="268"/>
        <v>0</v>
      </c>
      <c r="AX71" s="26">
        <f t="shared" si="268"/>
        <v>0</v>
      </c>
      <c r="AY71" s="26">
        <f t="shared" si="268"/>
        <v>0</v>
      </c>
      <c r="AZ71" s="26">
        <f t="shared" si="268"/>
        <v>0</v>
      </c>
      <c r="BA71" s="26">
        <f t="shared" si="268"/>
        <v>0</v>
      </c>
      <c r="BB71" s="26">
        <f t="shared" si="268"/>
        <v>0</v>
      </c>
      <c r="BC71" s="550"/>
      <c r="BD71" s="545"/>
      <c r="BE71" s="50"/>
      <c r="BF71" s="50"/>
      <c r="BH71" s="103">
        <f>SUMIFS($S71:$BB71,$S67:$BB67,"1. SO")</f>
        <v>0</v>
      </c>
      <c r="BI71" s="103">
        <f>SUMIFS($S71:$BB71,$S67:$BB67,"2. SO")</f>
        <v>0</v>
      </c>
      <c r="BJ71" s="103">
        <f>SUMIFS($S71:$BB71,$S67:$BB67,"3. SO")</f>
        <v>0</v>
      </c>
      <c r="BK71" s="103">
        <f>SUMIFS($S71:$BB71,$S67:$BB67,"4. SO")</f>
        <v>0</v>
      </c>
      <c r="BL71" s="103">
        <f>SUMIFS($S71:$BB71,$S67:$BB67,"5. SO")</f>
        <v>0</v>
      </c>
      <c r="BM71" s="103">
        <f>SUMIFS($S71:$BB71,$S67:$BB67,"6. SO")</f>
        <v>0</v>
      </c>
      <c r="BN71" s="103">
        <f>SUMIFS($S71:$BB71,$S67:$BB67,"7. SO")</f>
        <v>0</v>
      </c>
      <c r="BO71" s="103">
        <f>SUMIFS($S71:$BB71,$S67:$BB67,"8. SO")</f>
        <v>0</v>
      </c>
      <c r="BP71" s="103">
        <f>SUMIFS($S71:$BB71,$S67:$BB67,"9. SO")</f>
        <v>0</v>
      </c>
      <c r="BQ71" s="103">
        <f>SUMIFS($S71:$BB71,$S67:$BB67,"10. SO")</f>
        <v>0</v>
      </c>
      <c r="BR71" s="103">
        <f>SUMIFS($S71:$BB71,$S67:$BB67,"11. SO")</f>
        <v>0</v>
      </c>
      <c r="BS71" s="103">
        <f>SUMIFS($S71:$BB71,$S67:$BB67,"12. SO")</f>
        <v>0</v>
      </c>
    </row>
    <row r="72" spans="1:71" ht="15" thickBot="1" x14ac:dyDescent="0.4">
      <c r="O72" s="199"/>
    </row>
    <row r="73" spans="1:71" s="51" customFormat="1" ht="59" customHeight="1" x14ac:dyDescent="0.35">
      <c r="A73" s="345"/>
      <c r="B73" s="504" t="s">
        <v>307</v>
      </c>
      <c r="C73" s="504"/>
      <c r="D73" s="504"/>
      <c r="E73" s="159" t="s">
        <v>383</v>
      </c>
      <c r="F73" s="514" t="s">
        <v>315</v>
      </c>
      <c r="G73" s="514"/>
      <c r="H73" s="514" t="s">
        <v>316</v>
      </c>
      <c r="I73" s="514"/>
      <c r="J73" s="159" t="s">
        <v>37</v>
      </c>
      <c r="K73" s="7"/>
      <c r="L73" s="502" t="s">
        <v>78</v>
      </c>
      <c r="M73" s="503"/>
      <c r="O73" s="199"/>
      <c r="P73" s="203" t="s">
        <v>324</v>
      </c>
      <c r="Q73" s="214" t="s">
        <v>352</v>
      </c>
      <c r="R73" s="495" t="s">
        <v>87</v>
      </c>
      <c r="S73" s="36" t="s">
        <v>1</v>
      </c>
      <c r="T73" s="36" t="s">
        <v>2</v>
      </c>
      <c r="U73" s="36" t="s">
        <v>3</v>
      </c>
      <c r="V73" s="36" t="s">
        <v>4</v>
      </c>
      <c r="W73" s="36" t="s">
        <v>5</v>
      </c>
      <c r="X73" s="36" t="s">
        <v>6</v>
      </c>
      <c r="Y73" s="36" t="s">
        <v>7</v>
      </c>
      <c r="Z73" s="36" t="s">
        <v>8</v>
      </c>
      <c r="AA73" s="36" t="s">
        <v>9</v>
      </c>
      <c r="AB73" s="36" t="s">
        <v>10</v>
      </c>
      <c r="AC73" s="36" t="s">
        <v>11</v>
      </c>
      <c r="AD73" s="36" t="s">
        <v>12</v>
      </c>
      <c r="AE73" s="36" t="s">
        <v>13</v>
      </c>
      <c r="AF73" s="36" t="s">
        <v>14</v>
      </c>
      <c r="AG73" s="36" t="s">
        <v>15</v>
      </c>
      <c r="AH73" s="36" t="s">
        <v>16</v>
      </c>
      <c r="AI73" s="36" t="s">
        <v>17</v>
      </c>
      <c r="AJ73" s="36" t="s">
        <v>18</v>
      </c>
      <c r="AK73" s="36" t="s">
        <v>19</v>
      </c>
      <c r="AL73" s="36" t="s">
        <v>20</v>
      </c>
      <c r="AM73" s="36" t="s">
        <v>21</v>
      </c>
      <c r="AN73" s="36" t="s">
        <v>22</v>
      </c>
      <c r="AO73" s="36" t="s">
        <v>23</v>
      </c>
      <c r="AP73" s="36" t="s">
        <v>24</v>
      </c>
      <c r="AQ73" s="36" t="s">
        <v>25</v>
      </c>
      <c r="AR73" s="36" t="s">
        <v>26</v>
      </c>
      <c r="AS73" s="36" t="s">
        <v>27</v>
      </c>
      <c r="AT73" s="36" t="s">
        <v>28</v>
      </c>
      <c r="AU73" s="36" t="s">
        <v>29</v>
      </c>
      <c r="AV73" s="36" t="s">
        <v>30</v>
      </c>
      <c r="AW73" s="36" t="s">
        <v>31</v>
      </c>
      <c r="AX73" s="36" t="s">
        <v>32</v>
      </c>
      <c r="AY73" s="36" t="s">
        <v>33</v>
      </c>
      <c r="AZ73" s="36" t="s">
        <v>34</v>
      </c>
      <c r="BA73" s="36" t="s">
        <v>35</v>
      </c>
      <c r="BB73" s="36" t="s">
        <v>36</v>
      </c>
      <c r="BC73" s="156" t="s">
        <v>113</v>
      </c>
      <c r="BD73" s="156" t="s">
        <v>114</v>
      </c>
      <c r="BE73" s="156" t="s">
        <v>348</v>
      </c>
      <c r="BF73" s="50"/>
      <c r="BH73" s="482" t="s">
        <v>166</v>
      </c>
      <c r="BI73" s="483"/>
      <c r="BJ73" s="483"/>
      <c r="BK73" s="483"/>
      <c r="BL73" s="483"/>
      <c r="BM73" s="483"/>
      <c r="BN73" s="483"/>
      <c r="BO73" s="483"/>
      <c r="BP73" s="483"/>
      <c r="BQ73" s="483"/>
      <c r="BR73" s="483"/>
      <c r="BS73" s="483"/>
    </row>
    <row r="74" spans="1:71" s="51" customFormat="1" ht="21" hidden="1" customHeight="1" thickBot="1" x14ac:dyDescent="0.4">
      <c r="A74" s="346"/>
      <c r="B74" s="504"/>
      <c r="C74" s="504"/>
      <c r="D74" s="504"/>
      <c r="E74" s="64"/>
      <c r="G74" s="167"/>
      <c r="H74" s="515" t="s">
        <v>319</v>
      </c>
      <c r="I74" s="515"/>
      <c r="J74" s="512" t="s">
        <v>317</v>
      </c>
      <c r="K74" s="7"/>
      <c r="L74" s="506">
        <v>244021</v>
      </c>
      <c r="M74" s="507"/>
      <c r="O74" s="199"/>
      <c r="P74" s="168"/>
      <c r="Q74" s="215"/>
      <c r="R74" s="496"/>
      <c r="S74" s="28">
        <f>MONTH(Úvod!$F$12)</f>
        <v>1</v>
      </c>
      <c r="T74" s="29">
        <f t="shared" ref="T74" si="269">IF(S74=12,1,S74+1)</f>
        <v>2</v>
      </c>
      <c r="U74" s="29">
        <f t="shared" ref="U74" si="270">IF(T74=12,1,T74+1)</f>
        <v>3</v>
      </c>
      <c r="V74" s="30">
        <f t="shared" ref="V74" si="271">IF(U74=12,1,U74+1)</f>
        <v>4</v>
      </c>
      <c r="W74" s="30">
        <f t="shared" ref="W74" si="272">IF(V74=12,1,V74+1)</f>
        <v>5</v>
      </c>
      <c r="X74" s="30">
        <f t="shared" ref="X74" si="273">IF(W74=12,1,W74+1)</f>
        <v>6</v>
      </c>
      <c r="Y74" s="30">
        <f t="shared" ref="Y74" si="274">IF(X74=12,1,X74+1)</f>
        <v>7</v>
      </c>
      <c r="Z74" s="30">
        <f t="shared" ref="Z74" si="275">IF(Y74=12,1,Y74+1)</f>
        <v>8</v>
      </c>
      <c r="AA74" s="30">
        <f t="shared" ref="AA74" si="276">IF(Z74=12,1,Z74+1)</f>
        <v>9</v>
      </c>
      <c r="AB74" s="30">
        <f>IF(AA74=12,1,AA74+1)</f>
        <v>10</v>
      </c>
      <c r="AC74" s="30">
        <f t="shared" ref="AC74" si="277">IF(AB74=12,1,AB74+1)</f>
        <v>11</v>
      </c>
      <c r="AD74" s="30">
        <f t="shared" ref="AD74" si="278">IF(AC74=12,1,AC74+1)</f>
        <v>12</v>
      </c>
      <c r="AE74" s="30">
        <f t="shared" ref="AE74" si="279">IF(AD74=12,1,AD74+1)</f>
        <v>1</v>
      </c>
      <c r="AF74" s="30">
        <f t="shared" ref="AF74" si="280">IF(AE74=12,1,AE74+1)</f>
        <v>2</v>
      </c>
      <c r="AG74" s="30">
        <f t="shared" ref="AG74" si="281">IF(AF74=12,1,AF74+1)</f>
        <v>3</v>
      </c>
      <c r="AH74" s="30">
        <f t="shared" ref="AH74" si="282">IF(AG74=12,1,AG74+1)</f>
        <v>4</v>
      </c>
      <c r="AI74" s="30">
        <f t="shared" ref="AI74" si="283">IF(AH74=12,1,AH74+1)</f>
        <v>5</v>
      </c>
      <c r="AJ74" s="30">
        <f t="shared" ref="AJ74" si="284">IF(AI74=12,1,AI74+1)</f>
        <v>6</v>
      </c>
      <c r="AK74" s="30">
        <f>IF(AJ74=12,1,AJ74+1)</f>
        <v>7</v>
      </c>
      <c r="AL74" s="30">
        <f t="shared" ref="AL74" si="285">IF(AK74=12,1,AK74+1)</f>
        <v>8</v>
      </c>
      <c r="AM74" s="30">
        <f t="shared" ref="AM74" si="286">IF(AL74=12,1,AL74+1)</f>
        <v>9</v>
      </c>
      <c r="AN74" s="30">
        <f t="shared" ref="AN74" si="287">IF(AM74=12,1,AM74+1)</f>
        <v>10</v>
      </c>
      <c r="AO74" s="30">
        <f t="shared" ref="AO74" si="288">IF(AN74=12,1,AN74+1)</f>
        <v>11</v>
      </c>
      <c r="AP74" s="30">
        <f t="shared" ref="AP74" si="289">IF(AO74=12,1,AO74+1)</f>
        <v>12</v>
      </c>
      <c r="AQ74" s="30">
        <f t="shared" ref="AQ74" si="290">IF(AP74=12,1,AP74+1)</f>
        <v>1</v>
      </c>
      <c r="AR74" s="30">
        <f t="shared" ref="AR74" si="291">IF(AQ74=12,1,AQ74+1)</f>
        <v>2</v>
      </c>
      <c r="AS74" s="30">
        <f t="shared" ref="AS74" si="292">IF(AR74=12,1,AR74+1)</f>
        <v>3</v>
      </c>
      <c r="AT74" s="30">
        <f t="shared" ref="AT74" si="293">IF(AS74=12,1,AS74+1)</f>
        <v>4</v>
      </c>
      <c r="AU74" s="30">
        <f t="shared" ref="AU74" si="294">IF(AT74=12,1,AT74+1)</f>
        <v>5</v>
      </c>
      <c r="AV74" s="30">
        <f t="shared" ref="AV74" si="295">IF(AU74=12,1,AU74+1)</f>
        <v>6</v>
      </c>
      <c r="AW74" s="30">
        <f t="shared" ref="AW74" si="296">IF(AV74=12,1,AV74+1)</f>
        <v>7</v>
      </c>
      <c r="AX74" s="30">
        <f t="shared" ref="AX74" si="297">IF(AW74=12,1,AW74+1)</f>
        <v>8</v>
      </c>
      <c r="AY74" s="30">
        <f t="shared" ref="AY74" si="298">IF(AX74=12,1,AX74+1)</f>
        <v>9</v>
      </c>
      <c r="AZ74" s="30">
        <f t="shared" ref="AZ74" si="299">IF(AY74=12,1,AY74+1)</f>
        <v>10</v>
      </c>
      <c r="BA74" s="30">
        <f t="shared" ref="BA74" si="300">IF(AZ74=12,1,AZ74+1)</f>
        <v>11</v>
      </c>
      <c r="BB74" s="30">
        <f t="shared" ref="BB74" si="301">IF(BA74=12,1,BA74+1)</f>
        <v>12</v>
      </c>
      <c r="BC74" s="34"/>
      <c r="BD74" s="31"/>
      <c r="BE74" s="31"/>
      <c r="BF74" s="50"/>
    </row>
    <row r="75" spans="1:71" s="51" customFormat="1" ht="18" hidden="1" customHeight="1" x14ac:dyDescent="0.35">
      <c r="A75" s="346"/>
      <c r="B75" s="504"/>
      <c r="C75" s="504"/>
      <c r="D75" s="504"/>
      <c r="E75" s="64"/>
      <c r="G75" s="167"/>
      <c r="H75" s="515"/>
      <c r="I75" s="515"/>
      <c r="J75" s="512"/>
      <c r="K75" s="7"/>
      <c r="L75" s="508"/>
      <c r="M75" s="509"/>
      <c r="O75" s="199"/>
      <c r="P75" s="168"/>
      <c r="Q75" s="215"/>
      <c r="R75" s="496"/>
      <c r="S75" s="16">
        <f t="shared" ref="S75:BB75" si="302">VALUE(_xlfn.CONCAT(S74,".",S77))</f>
        <v>1</v>
      </c>
      <c r="T75" s="27">
        <f t="shared" si="302"/>
        <v>32</v>
      </c>
      <c r="U75" s="27">
        <f t="shared" si="302"/>
        <v>61</v>
      </c>
      <c r="V75" s="27">
        <f t="shared" si="302"/>
        <v>92</v>
      </c>
      <c r="W75" s="27">
        <f t="shared" si="302"/>
        <v>122</v>
      </c>
      <c r="X75" s="27">
        <f t="shared" si="302"/>
        <v>153</v>
      </c>
      <c r="Y75" s="27">
        <f t="shared" si="302"/>
        <v>183</v>
      </c>
      <c r="Z75" s="27">
        <f t="shared" si="302"/>
        <v>214</v>
      </c>
      <c r="AA75" s="27">
        <f t="shared" si="302"/>
        <v>245</v>
      </c>
      <c r="AB75" s="27">
        <f t="shared" si="302"/>
        <v>275</v>
      </c>
      <c r="AC75" s="27">
        <f t="shared" si="302"/>
        <v>306</v>
      </c>
      <c r="AD75" s="27">
        <f t="shared" si="302"/>
        <v>336</v>
      </c>
      <c r="AE75" s="27">
        <f t="shared" si="302"/>
        <v>367</v>
      </c>
      <c r="AF75" s="27">
        <f t="shared" si="302"/>
        <v>398</v>
      </c>
      <c r="AG75" s="27">
        <f t="shared" si="302"/>
        <v>426</v>
      </c>
      <c r="AH75" s="27">
        <f t="shared" si="302"/>
        <v>457</v>
      </c>
      <c r="AI75" s="27">
        <f t="shared" si="302"/>
        <v>487</v>
      </c>
      <c r="AJ75" s="27">
        <f t="shared" si="302"/>
        <v>518</v>
      </c>
      <c r="AK75" s="27">
        <f t="shared" si="302"/>
        <v>548</v>
      </c>
      <c r="AL75" s="27">
        <f t="shared" si="302"/>
        <v>579</v>
      </c>
      <c r="AM75" s="27">
        <f t="shared" si="302"/>
        <v>610</v>
      </c>
      <c r="AN75" s="27">
        <f t="shared" si="302"/>
        <v>640</v>
      </c>
      <c r="AO75" s="27">
        <f t="shared" si="302"/>
        <v>671</v>
      </c>
      <c r="AP75" s="27">
        <f t="shared" si="302"/>
        <v>701</v>
      </c>
      <c r="AQ75" s="27">
        <f t="shared" si="302"/>
        <v>732</v>
      </c>
      <c r="AR75" s="27">
        <f t="shared" si="302"/>
        <v>763</v>
      </c>
      <c r="AS75" s="27">
        <f t="shared" si="302"/>
        <v>791</v>
      </c>
      <c r="AT75" s="27">
        <f t="shared" si="302"/>
        <v>822</v>
      </c>
      <c r="AU75" s="27">
        <f t="shared" si="302"/>
        <v>852</v>
      </c>
      <c r="AV75" s="27">
        <f t="shared" si="302"/>
        <v>883</v>
      </c>
      <c r="AW75" s="27">
        <f t="shared" si="302"/>
        <v>913</v>
      </c>
      <c r="AX75" s="27">
        <f t="shared" si="302"/>
        <v>944</v>
      </c>
      <c r="AY75" s="27">
        <f t="shared" si="302"/>
        <v>975</v>
      </c>
      <c r="AZ75" s="27">
        <f t="shared" si="302"/>
        <v>1005</v>
      </c>
      <c r="BA75" s="27">
        <f t="shared" si="302"/>
        <v>1036</v>
      </c>
      <c r="BB75" s="27">
        <f t="shared" si="302"/>
        <v>1066</v>
      </c>
      <c r="BC75" s="35"/>
      <c r="BD75" s="32"/>
      <c r="BE75" s="32"/>
      <c r="BF75" s="50"/>
    </row>
    <row r="76" spans="1:71" s="51" customFormat="1" ht="18" customHeight="1" x14ac:dyDescent="0.35">
      <c r="A76" s="346"/>
      <c r="B76" s="504"/>
      <c r="C76" s="504"/>
      <c r="D76" s="504"/>
      <c r="E76" s="515" t="s">
        <v>382</v>
      </c>
      <c r="F76" s="515" t="s">
        <v>438</v>
      </c>
      <c r="G76" s="515"/>
      <c r="H76" s="515"/>
      <c r="I76" s="515"/>
      <c r="J76" s="512"/>
      <c r="K76" s="7"/>
      <c r="L76" s="508"/>
      <c r="M76" s="509"/>
      <c r="O76" s="199"/>
      <c r="P76" s="481" t="s">
        <v>382</v>
      </c>
      <c r="Q76" s="474" t="s">
        <v>146</v>
      </c>
      <c r="R76" s="496"/>
      <c r="S76" s="17" t="str">
        <f>VLOOKUP(S74,'Podpůrná data'!$J$195:$K$206,2)</f>
        <v>leden</v>
      </c>
      <c r="T76" s="17" t="str">
        <f>VLOOKUP(T74,'Podpůrná data'!$J$195:$K$206,2)</f>
        <v>únor</v>
      </c>
      <c r="U76" s="17" t="str">
        <f>VLOOKUP(U74,'Podpůrná data'!$J$195:$K$206,2)</f>
        <v>březen</v>
      </c>
      <c r="V76" s="17" t="str">
        <f>VLOOKUP(V74,'Podpůrná data'!$J$195:$K$206,2)</f>
        <v>duben</v>
      </c>
      <c r="W76" s="17" t="str">
        <f>VLOOKUP(W74,'Podpůrná data'!$J$195:$K$206,2)</f>
        <v>květen</v>
      </c>
      <c r="X76" s="17" t="str">
        <f>VLOOKUP(X74,'Podpůrná data'!$J$195:$K$206,2)</f>
        <v>červen</v>
      </c>
      <c r="Y76" s="17" t="str">
        <f>VLOOKUP(Y74,'Podpůrná data'!$J$195:$K$206,2)</f>
        <v>červenec</v>
      </c>
      <c r="Z76" s="17" t="str">
        <f>VLOOKUP(Z74,'Podpůrná data'!$J$195:$K$206,2)</f>
        <v>srpen</v>
      </c>
      <c r="AA76" s="17" t="str">
        <f>VLOOKUP(AA74,'Podpůrná data'!$J$195:$K$206,2)</f>
        <v>září</v>
      </c>
      <c r="AB76" s="17" t="str">
        <f>VLOOKUP(AB74,'Podpůrná data'!$J$195:$K$206,2)</f>
        <v>říjen</v>
      </c>
      <c r="AC76" s="17" t="str">
        <f>VLOOKUP(AC74,'Podpůrná data'!$J$195:$K$206,2)</f>
        <v>listopad</v>
      </c>
      <c r="AD76" s="17" t="str">
        <f>VLOOKUP(AD74,'Podpůrná data'!$J$195:$K$206,2)</f>
        <v>prosinec</v>
      </c>
      <c r="AE76" s="17" t="str">
        <f>VLOOKUP(AE74,'Podpůrná data'!$J$195:$K$206,2)</f>
        <v>leden</v>
      </c>
      <c r="AF76" s="17" t="str">
        <f>VLOOKUP(AF74,'Podpůrná data'!$J$195:$K$206,2)</f>
        <v>únor</v>
      </c>
      <c r="AG76" s="17" t="str">
        <f>VLOOKUP(AG74,'Podpůrná data'!$J$195:$K$206,2)</f>
        <v>březen</v>
      </c>
      <c r="AH76" s="17" t="str">
        <f>VLOOKUP(AH74,'Podpůrná data'!$J$195:$K$206,2)</f>
        <v>duben</v>
      </c>
      <c r="AI76" s="17" t="str">
        <f>VLOOKUP(AI74,'Podpůrná data'!$J$195:$K$206,2)</f>
        <v>květen</v>
      </c>
      <c r="AJ76" s="17" t="str">
        <f>VLOOKUP(AJ74,'Podpůrná data'!$J$195:$K$206,2)</f>
        <v>červen</v>
      </c>
      <c r="AK76" s="17" t="str">
        <f>VLOOKUP(AK74,'Podpůrná data'!$J$195:$K$206,2)</f>
        <v>červenec</v>
      </c>
      <c r="AL76" s="17" t="str">
        <f>VLOOKUP(AL74,'Podpůrná data'!$J$195:$K$206,2)</f>
        <v>srpen</v>
      </c>
      <c r="AM76" s="17" t="str">
        <f>VLOOKUP(AM74,'Podpůrná data'!$J$195:$K$206,2)</f>
        <v>září</v>
      </c>
      <c r="AN76" s="17" t="str">
        <f>VLOOKUP(AN74,'Podpůrná data'!$J$195:$K$206,2)</f>
        <v>říjen</v>
      </c>
      <c r="AO76" s="17" t="str">
        <f>VLOOKUP(AO74,'Podpůrná data'!$J$195:$K$206,2)</f>
        <v>listopad</v>
      </c>
      <c r="AP76" s="17" t="str">
        <f>VLOOKUP(AP74,'Podpůrná data'!$J$195:$K$206,2)</f>
        <v>prosinec</v>
      </c>
      <c r="AQ76" s="17" t="str">
        <f>VLOOKUP(AQ74,'Podpůrná data'!$J$195:$K$206,2)</f>
        <v>leden</v>
      </c>
      <c r="AR76" s="17" t="str">
        <f>VLOOKUP(AR74,'Podpůrná data'!$J$195:$K$206,2)</f>
        <v>únor</v>
      </c>
      <c r="AS76" s="17" t="str">
        <f>VLOOKUP(AS74,'Podpůrná data'!$J$195:$K$206,2)</f>
        <v>březen</v>
      </c>
      <c r="AT76" s="17" t="str">
        <f>VLOOKUP(AT74,'Podpůrná data'!$J$195:$K$206,2)</f>
        <v>duben</v>
      </c>
      <c r="AU76" s="17" t="str">
        <f>VLOOKUP(AU74,'Podpůrná data'!$J$195:$K$206,2)</f>
        <v>květen</v>
      </c>
      <c r="AV76" s="17" t="str">
        <f>VLOOKUP(AV74,'Podpůrná data'!$J$195:$K$206,2)</f>
        <v>červen</v>
      </c>
      <c r="AW76" s="17" t="str">
        <f>VLOOKUP(AW74,'Podpůrná data'!$J$195:$K$206,2)</f>
        <v>červenec</v>
      </c>
      <c r="AX76" s="17" t="str">
        <f>VLOOKUP(AX74,'Podpůrná data'!$J$195:$K$206,2)</f>
        <v>srpen</v>
      </c>
      <c r="AY76" s="17" t="str">
        <f>VLOOKUP(AY74,'Podpůrná data'!$J$195:$K$206,2)</f>
        <v>září</v>
      </c>
      <c r="AZ76" s="17" t="str">
        <f>VLOOKUP(AZ74,'Podpůrná data'!$J$195:$K$206,2)</f>
        <v>říjen</v>
      </c>
      <c r="BA76" s="17" t="str">
        <f>VLOOKUP(BA74,'Podpůrná data'!$J$195:$K$206,2)</f>
        <v>listopad</v>
      </c>
      <c r="BB76" s="17" t="str">
        <f>VLOOKUP(BB74,'Podpůrná data'!$J$195:$K$206,2)</f>
        <v>prosinec</v>
      </c>
      <c r="BC76" s="564">
        <f>SUM(S87:BB87)</f>
        <v>0</v>
      </c>
      <c r="BD76" s="487">
        <f>SUM(S88:BB88)</f>
        <v>0</v>
      </c>
      <c r="BE76" s="497"/>
      <c r="BF76" s="50"/>
      <c r="BH76" s="104" t="s">
        <v>389</v>
      </c>
      <c r="BI76" s="104" t="s">
        <v>391</v>
      </c>
      <c r="BJ76" s="104" t="s">
        <v>392</v>
      </c>
      <c r="BK76" s="104" t="s">
        <v>393</v>
      </c>
      <c r="BL76" s="104" t="s">
        <v>394</v>
      </c>
      <c r="BM76" s="104" t="s">
        <v>395</v>
      </c>
      <c r="BN76" s="104" t="s">
        <v>396</v>
      </c>
      <c r="BO76" s="104" t="s">
        <v>397</v>
      </c>
      <c r="BP76" s="104" t="s">
        <v>398</v>
      </c>
      <c r="BQ76" s="104" t="s">
        <v>399</v>
      </c>
      <c r="BR76" s="104" t="s">
        <v>400</v>
      </c>
      <c r="BS76" s="104" t="s">
        <v>401</v>
      </c>
    </row>
    <row r="77" spans="1:71" s="51" customFormat="1" ht="16.399999999999999" customHeight="1" thickBot="1" x14ac:dyDescent="0.4">
      <c r="A77" s="346"/>
      <c r="B77" s="504"/>
      <c r="C77" s="504"/>
      <c r="D77" s="504"/>
      <c r="E77" s="515"/>
      <c r="F77" s="515"/>
      <c r="G77" s="515"/>
      <c r="H77" s="515"/>
      <c r="I77" s="515"/>
      <c r="J77" s="512"/>
      <c r="K77" s="7"/>
      <c r="L77" s="508"/>
      <c r="M77" s="509"/>
      <c r="O77" s="199"/>
      <c r="P77" s="481"/>
      <c r="Q77" s="474"/>
      <c r="R77" s="496"/>
      <c r="S77" s="229">
        <f>YEAR(Úvod!$F$12)</f>
        <v>1900</v>
      </c>
      <c r="T77" s="229">
        <f t="shared" ref="T77" si="303">IF(T74=1,S77+1,S77)</f>
        <v>1900</v>
      </c>
      <c r="U77" s="229">
        <f t="shared" ref="U77" si="304">IF(U74=1,T77+1,T77)</f>
        <v>1900</v>
      </c>
      <c r="V77" s="229">
        <f t="shared" ref="V77" si="305">IF(V74=1,U77+1,U77)</f>
        <v>1900</v>
      </c>
      <c r="W77" s="229">
        <f t="shared" ref="W77" si="306">IF(W74=1,V77+1,V77)</f>
        <v>1900</v>
      </c>
      <c r="X77" s="229">
        <f t="shared" ref="X77" si="307">IF(X74=1,W77+1,W77)</f>
        <v>1900</v>
      </c>
      <c r="Y77" s="229">
        <f t="shared" ref="Y77" si="308">IF(Y74=1,X77+1,X77)</f>
        <v>1900</v>
      </c>
      <c r="Z77" s="229">
        <f t="shared" ref="Z77" si="309">IF(Z74=1,Y77+1,Y77)</f>
        <v>1900</v>
      </c>
      <c r="AA77" s="229">
        <f t="shared" ref="AA77" si="310">IF(AA74=1,Z77+1,Z77)</f>
        <v>1900</v>
      </c>
      <c r="AB77" s="229">
        <f t="shared" ref="AB77" si="311">IF(AB74=1,AA77+1,AA77)</f>
        <v>1900</v>
      </c>
      <c r="AC77" s="229">
        <f t="shared" ref="AC77" si="312">IF(AC74=1,AB77+1,AB77)</f>
        <v>1900</v>
      </c>
      <c r="AD77" s="229">
        <f t="shared" ref="AD77" si="313">IF(AD74=1,AC77+1,AC77)</f>
        <v>1900</v>
      </c>
      <c r="AE77" s="229">
        <f t="shared" ref="AE77" si="314">IF(AE74=1,AD77+1,AD77)</f>
        <v>1901</v>
      </c>
      <c r="AF77" s="229">
        <f t="shared" ref="AF77" si="315">IF(AF74=1,AE77+1,AE77)</f>
        <v>1901</v>
      </c>
      <c r="AG77" s="229">
        <f t="shared" ref="AG77" si="316">IF(AG74=1,AF77+1,AF77)</f>
        <v>1901</v>
      </c>
      <c r="AH77" s="229">
        <f t="shared" ref="AH77" si="317">IF(AH74=1,AG77+1,AG77)</f>
        <v>1901</v>
      </c>
      <c r="AI77" s="229">
        <f t="shared" ref="AI77" si="318">IF(AI74=1,AH77+1,AH77)</f>
        <v>1901</v>
      </c>
      <c r="AJ77" s="229">
        <f t="shared" ref="AJ77" si="319">IF(AJ74=1,AI77+1,AI77)</f>
        <v>1901</v>
      </c>
      <c r="AK77" s="229">
        <f t="shared" ref="AK77" si="320">IF(AK74=1,AJ77+1,AJ77)</f>
        <v>1901</v>
      </c>
      <c r="AL77" s="229">
        <f t="shared" ref="AL77" si="321">IF(AL74=1,AK77+1,AK77)</f>
        <v>1901</v>
      </c>
      <c r="AM77" s="229">
        <f t="shared" ref="AM77" si="322">IF(AM74=1,AL77+1,AL77)</f>
        <v>1901</v>
      </c>
      <c r="AN77" s="229">
        <f t="shared" ref="AN77" si="323">IF(AN74=1,AM77+1,AM77)</f>
        <v>1901</v>
      </c>
      <c r="AO77" s="229">
        <f t="shared" ref="AO77" si="324">IF(AO74=1,AN77+1,AN77)</f>
        <v>1901</v>
      </c>
      <c r="AP77" s="229">
        <f t="shared" ref="AP77" si="325">IF(AP74=1,AO77+1,AO77)</f>
        <v>1901</v>
      </c>
      <c r="AQ77" s="229">
        <f t="shared" ref="AQ77" si="326">IF(AQ74=1,AP77+1,AP77)</f>
        <v>1902</v>
      </c>
      <c r="AR77" s="229">
        <f t="shared" ref="AR77" si="327">IF(AR74=1,AQ77+1,AQ77)</f>
        <v>1902</v>
      </c>
      <c r="AS77" s="229">
        <f t="shared" ref="AS77" si="328">IF(AS74=1,AR77+1,AR77)</f>
        <v>1902</v>
      </c>
      <c r="AT77" s="229">
        <f t="shared" ref="AT77" si="329">IF(AT74=1,AS77+1,AS77)</f>
        <v>1902</v>
      </c>
      <c r="AU77" s="229">
        <f t="shared" ref="AU77" si="330">IF(AU74=1,AT77+1,AT77)</f>
        <v>1902</v>
      </c>
      <c r="AV77" s="229">
        <f t="shared" ref="AV77" si="331">IF(AV74=1,AU77+1,AU77)</f>
        <v>1902</v>
      </c>
      <c r="AW77" s="229">
        <f t="shared" ref="AW77" si="332">IF(AW74=1,AV77+1,AV77)</f>
        <v>1902</v>
      </c>
      <c r="AX77" s="229">
        <f t="shared" ref="AX77" si="333">IF(AX74=1,AW77+1,AW77)</f>
        <v>1902</v>
      </c>
      <c r="AY77" s="229">
        <f t="shared" ref="AY77" si="334">IF(AY74=1,AX77+1,AX77)</f>
        <v>1902</v>
      </c>
      <c r="AZ77" s="229">
        <f t="shared" ref="AZ77" si="335">IF(AZ74=1,AY77+1,AY77)</f>
        <v>1902</v>
      </c>
      <c r="BA77" s="229">
        <f t="shared" ref="BA77" si="336">IF(BA74=1,AZ77+1,AZ77)</f>
        <v>1902</v>
      </c>
      <c r="BB77" s="229">
        <f t="shared" ref="BB77" si="337">IF(BB74=1,BA77+1,BA77)</f>
        <v>1902</v>
      </c>
      <c r="BC77" s="564"/>
      <c r="BD77" s="487"/>
      <c r="BE77" s="497"/>
      <c r="BF77" s="50"/>
    </row>
    <row r="78" spans="1:71" s="51" customFormat="1" ht="23" customHeight="1" x14ac:dyDescent="0.35">
      <c r="A78" s="346"/>
      <c r="B78" s="505"/>
      <c r="C78" s="505"/>
      <c r="D78" s="505"/>
      <c r="E78" s="515"/>
      <c r="F78" s="515"/>
      <c r="G78" s="515"/>
      <c r="H78" s="515"/>
      <c r="I78" s="515"/>
      <c r="J78" s="513"/>
      <c r="K78" s="7"/>
      <c r="L78" s="510"/>
      <c r="M78" s="511"/>
      <c r="P78" s="472"/>
      <c r="Q78" s="489"/>
      <c r="R78" s="219" t="s">
        <v>390</v>
      </c>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564"/>
      <c r="BD78" s="487"/>
      <c r="BE78" s="497"/>
      <c r="BF78" s="50"/>
    </row>
    <row r="79" spans="1:71" s="51" customFormat="1" ht="23" customHeight="1" x14ac:dyDescent="0.35">
      <c r="A79" s="50"/>
      <c r="B79" s="65"/>
      <c r="C79" s="499"/>
      <c r="D79" s="499"/>
      <c r="E79" s="257"/>
      <c r="F79" s="577"/>
      <c r="G79" s="578"/>
      <c r="H79" s="516" t="str">
        <f>IF(F79="","",'Podpůrná data'!$F$6)</f>
        <v/>
      </c>
      <c r="I79" s="516"/>
      <c r="J79" s="155">
        <f>IF(F79="",0,F79*H79)</f>
        <v>0</v>
      </c>
      <c r="K79" s="18">
        <f>IF(J79&gt;0,IF(ISTEXT(C79)=TRUE,0,1),0)</f>
        <v>0</v>
      </c>
      <c r="L79" s="500">
        <f>IF(J79&gt;0,E79,0)</f>
        <v>0</v>
      </c>
      <c r="M79" s="501"/>
      <c r="N79" s="66"/>
      <c r="O79" s="471" t="s">
        <v>1</v>
      </c>
      <c r="P79" s="473"/>
      <c r="Q79" s="490"/>
      <c r="R79" s="157" t="s">
        <v>77</v>
      </c>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564"/>
      <c r="BD79" s="487"/>
      <c r="BE79" s="497"/>
      <c r="BF79" s="50"/>
    </row>
    <row r="80" spans="1:71" s="51" customFormat="1" ht="29" x14ac:dyDescent="0.35">
      <c r="A80" s="50"/>
      <c r="B80" s="67"/>
      <c r="C80" s="33"/>
      <c r="D80" s="33"/>
      <c r="E80" s="33"/>
      <c r="F80" s="33"/>
      <c r="G80" s="33"/>
      <c r="H80" s="33"/>
      <c r="I80" s="33"/>
      <c r="J80" s="19"/>
      <c r="K80" s="7"/>
      <c r="L80" s="135"/>
      <c r="M80" s="136"/>
      <c r="O80" s="470"/>
      <c r="P80" s="473"/>
      <c r="Q80" s="490"/>
      <c r="R80" s="157" t="s">
        <v>88</v>
      </c>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564"/>
      <c r="BD80" s="487"/>
      <c r="BE80" s="497"/>
      <c r="BF80" s="50"/>
    </row>
    <row r="81" spans="1:71" s="51" customFormat="1" ht="15" hidden="1" customHeight="1" x14ac:dyDescent="0.35">
      <c r="A81" s="50"/>
      <c r="B81" s="67"/>
      <c r="C81" s="33"/>
      <c r="D81" s="33"/>
      <c r="E81" s="33"/>
      <c r="F81" s="33"/>
      <c r="G81" s="33"/>
      <c r="H81" s="33"/>
      <c r="I81" s="33"/>
      <c r="J81" s="19"/>
      <c r="K81" s="7"/>
      <c r="L81" s="135"/>
      <c r="M81" s="136"/>
      <c r="O81" s="220"/>
      <c r="P81" s="204"/>
      <c r="Q81" s="355"/>
      <c r="R81" s="165" t="s">
        <v>89</v>
      </c>
      <c r="S81" s="20">
        <f>IF(S79&lt;&gt;0,1,0)</f>
        <v>0</v>
      </c>
      <c r="T81" s="20">
        <f t="shared" ref="T81" si="338">IF(S81&gt;0,S81+1,IF(T79&lt;&gt;0,1,0))</f>
        <v>0</v>
      </c>
      <c r="U81" s="20">
        <f t="shared" ref="U81" si="339">IF(T81&gt;0,T81+1,IF(U79&lt;&gt;0,1,0))</f>
        <v>0</v>
      </c>
      <c r="V81" s="20">
        <f t="shared" ref="V81" si="340">IF(U81&gt;0,U81+1,IF(V79&lt;&gt;0,1,0))</f>
        <v>0</v>
      </c>
      <c r="W81" s="20">
        <f t="shared" ref="W81" si="341">IF(V81&gt;0,V81+1,IF(W79&lt;&gt;0,1,0))</f>
        <v>0</v>
      </c>
      <c r="X81" s="20">
        <f t="shared" ref="X81" si="342">IF(W81&gt;0,W81+1,IF(X79&lt;&gt;0,1,0))</f>
        <v>0</v>
      </c>
      <c r="Y81" s="20">
        <f t="shared" ref="Y81" si="343">IF(X81&gt;0,X81+1,IF(Y79&lt;&gt;0,1,0))</f>
        <v>0</v>
      </c>
      <c r="Z81" s="20">
        <f t="shared" ref="Z81" si="344">IF(Y81&gt;0,Y81+1,IF(Z79&lt;&gt;0,1,0))</f>
        <v>0</v>
      </c>
      <c r="AA81" s="20">
        <f t="shared" ref="AA81" si="345">IF(Z81&gt;0,Z81+1,IF(AA79&lt;&gt;0,1,0))</f>
        <v>0</v>
      </c>
      <c r="AB81" s="20">
        <f t="shared" ref="AB81" si="346">IF(AA81&gt;0,AA81+1,IF(AB79&lt;&gt;0,1,0))</f>
        <v>0</v>
      </c>
      <c r="AC81" s="20">
        <f t="shared" ref="AC81" si="347">IF(AB81&gt;0,AB81+1,IF(AC79&lt;&gt;0,1,0))</f>
        <v>0</v>
      </c>
      <c r="AD81" s="20">
        <f t="shared" ref="AD81" si="348">IF(AC81&gt;0,AC81+1,IF(AD79&lt;&gt;0,1,0))</f>
        <v>0</v>
      </c>
      <c r="AE81" s="20">
        <f t="shared" ref="AE81" si="349">IF(AD81&gt;0,AD81+1,IF(AE79&lt;&gt;0,1,0))</f>
        <v>0</v>
      </c>
      <c r="AF81" s="20">
        <f t="shared" ref="AF81" si="350">IF(AE81&gt;0,AE81+1,IF(AF79&lt;&gt;0,1,0))</f>
        <v>0</v>
      </c>
      <c r="AG81" s="20">
        <f t="shared" ref="AG81" si="351">IF(AF81&gt;0,AF81+1,IF(AG79&lt;&gt;0,1,0))</f>
        <v>0</v>
      </c>
      <c r="AH81" s="20">
        <f t="shared" ref="AH81" si="352">IF(AG81&gt;0,AG81+1,IF(AH79&lt;&gt;0,1,0))</f>
        <v>0</v>
      </c>
      <c r="AI81" s="20">
        <f t="shared" ref="AI81" si="353">IF(AH81&gt;0,AH81+1,IF(AI79&lt;&gt;0,1,0))</f>
        <v>0</v>
      </c>
      <c r="AJ81" s="20">
        <f t="shared" ref="AJ81" si="354">IF(AI81&gt;0,AI81+1,IF(AJ79&lt;&gt;0,1,0))</f>
        <v>0</v>
      </c>
      <c r="AK81" s="20">
        <f t="shared" ref="AK81" si="355">IF(AJ81&gt;0,AJ81+1,IF(AK79&lt;&gt;0,1,0))</f>
        <v>0</v>
      </c>
      <c r="AL81" s="20">
        <f t="shared" ref="AL81" si="356">IF(AK81&gt;0,AK81+1,IF(AL79&lt;&gt;0,1,0))</f>
        <v>0</v>
      </c>
      <c r="AM81" s="20">
        <f t="shared" ref="AM81" si="357">IF(AL81&gt;0,AL81+1,IF(AM79&lt;&gt;0,1,0))</f>
        <v>0</v>
      </c>
      <c r="AN81" s="20">
        <f t="shared" ref="AN81" si="358">IF(AM81&gt;0,AM81+1,IF(AN79&lt;&gt;0,1,0))</f>
        <v>0</v>
      </c>
      <c r="AO81" s="20">
        <f t="shared" ref="AO81" si="359">IF(AN81&gt;0,AN81+1,IF(AO79&lt;&gt;0,1,0))</f>
        <v>0</v>
      </c>
      <c r="AP81" s="20">
        <f t="shared" ref="AP81" si="360">IF(AO81&gt;0,AO81+1,IF(AP79&lt;&gt;0,1,0))</f>
        <v>0</v>
      </c>
      <c r="AQ81" s="20">
        <f t="shared" ref="AQ81" si="361">IF(AP81&gt;0,AP81+1,IF(AQ79&lt;&gt;0,1,0))</f>
        <v>0</v>
      </c>
      <c r="AR81" s="20">
        <f t="shared" ref="AR81" si="362">IF(AQ81&gt;0,AQ81+1,IF(AR79&lt;&gt;0,1,0))</f>
        <v>0</v>
      </c>
      <c r="AS81" s="20">
        <f t="shared" ref="AS81" si="363">IF(AR81&gt;0,AR81+1,IF(AS79&lt;&gt;0,1,0))</f>
        <v>0</v>
      </c>
      <c r="AT81" s="20">
        <f t="shared" ref="AT81" si="364">IF(AS81&gt;0,AS81+1,IF(AT79&lt;&gt;0,1,0))</f>
        <v>0</v>
      </c>
      <c r="AU81" s="20">
        <f t="shared" ref="AU81" si="365">IF(AT81&gt;0,AT81+1,IF(AU79&lt;&gt;0,1,0))</f>
        <v>0</v>
      </c>
      <c r="AV81" s="20">
        <f t="shared" ref="AV81" si="366">IF(AU81&gt;0,AU81+1,IF(AV79&lt;&gt;0,1,0))</f>
        <v>0</v>
      </c>
      <c r="AW81" s="20">
        <f t="shared" ref="AW81" si="367">IF(AV81&gt;0,AV81+1,IF(AW79&lt;&gt;0,1,0))</f>
        <v>0</v>
      </c>
      <c r="AX81" s="20">
        <f t="shared" ref="AX81" si="368">IF(AW81&gt;0,AW81+1,IF(AX79&lt;&gt;0,1,0))</f>
        <v>0</v>
      </c>
      <c r="AY81" s="20">
        <f t="shared" ref="AY81" si="369">IF(AX81&gt;0,AX81+1,IF(AY79&lt;&gt;0,1,0))</f>
        <v>0</v>
      </c>
      <c r="AZ81" s="20">
        <f t="shared" ref="AZ81" si="370">IF(AY81&gt;0,AY81+1,IF(AZ79&lt;&gt;0,1,0))</f>
        <v>0</v>
      </c>
      <c r="BA81" s="20">
        <f t="shared" ref="BA81" si="371">IF(AZ81&gt;0,AZ81+1,IF(BA79&lt;&gt;0,1,0))</f>
        <v>0</v>
      </c>
      <c r="BB81" s="20">
        <f t="shared" ref="BB81" si="372">IF(BA81&gt;0,BA81+1,IF(BB79&lt;&gt;0,1,0))</f>
        <v>0</v>
      </c>
      <c r="BC81" s="564"/>
      <c r="BD81" s="487"/>
      <c r="BE81" s="497"/>
      <c r="BF81" s="50"/>
    </row>
    <row r="82" spans="1:71" s="51" customFormat="1" ht="24.5" hidden="1" customHeight="1" x14ac:dyDescent="0.35">
      <c r="A82" s="50"/>
      <c r="B82" s="67"/>
      <c r="C82" s="33"/>
      <c r="D82" s="33"/>
      <c r="E82" s="33"/>
      <c r="F82" s="33"/>
      <c r="G82" s="33"/>
      <c r="H82" s="33"/>
      <c r="I82" s="33"/>
      <c r="J82" s="19"/>
      <c r="K82" s="7"/>
      <c r="L82" s="135"/>
      <c r="M82" s="136"/>
      <c r="O82" s="220"/>
      <c r="P82" s="204"/>
      <c r="Q82" s="355"/>
      <c r="R82" s="165" t="s">
        <v>90</v>
      </c>
      <c r="S82" s="20">
        <f>S81</f>
        <v>0</v>
      </c>
      <c r="T82" s="20">
        <f>IF(T81=0,0,IF(OR(S82=0,S82=12),1,S82+1))</f>
        <v>0</v>
      </c>
      <c r="U82" s="20">
        <f t="shared" ref="U82" si="373">IF(U81=0,0,IF(OR(T82=0,T82=12),1,T82+1))</f>
        <v>0</v>
      </c>
      <c r="V82" s="20">
        <f t="shared" ref="V82" si="374">IF(V81=0,0,IF(OR(U82=0,U82=12),1,U82+1))</f>
        <v>0</v>
      </c>
      <c r="W82" s="20">
        <f t="shared" ref="W82" si="375">IF(W81=0,0,IF(OR(V82=0,V82=12),1,V82+1))</f>
        <v>0</v>
      </c>
      <c r="X82" s="20">
        <f t="shared" ref="X82" si="376">IF(X81=0,0,IF(OR(W82=0,W82=12),1,W82+1))</f>
        <v>0</v>
      </c>
      <c r="Y82" s="20">
        <f t="shared" ref="Y82" si="377">IF(Y81=0,0,IF(OR(X82=0,X82=12),1,X82+1))</f>
        <v>0</v>
      </c>
      <c r="Z82" s="20">
        <f t="shared" ref="Z82" si="378">IF(Z81=0,0,IF(OR(Y82=0,Y82=12),1,Y82+1))</f>
        <v>0</v>
      </c>
      <c r="AA82" s="20">
        <f t="shared" ref="AA82" si="379">IF(AA81=0,0,IF(OR(Z82=0,Z82=12),1,Z82+1))</f>
        <v>0</v>
      </c>
      <c r="AB82" s="20">
        <f t="shared" ref="AB82" si="380">IF(AB81=0,0,IF(OR(AA82=0,AA82=12),1,AA82+1))</f>
        <v>0</v>
      </c>
      <c r="AC82" s="20">
        <f t="shared" ref="AC82" si="381">IF(AC81=0,0,IF(OR(AB82=0,AB82=12),1,AB82+1))</f>
        <v>0</v>
      </c>
      <c r="AD82" s="20">
        <f t="shared" ref="AD82" si="382">IF(AD81=0,0,IF(OR(AC82=0,AC82=12),1,AC82+1))</f>
        <v>0</v>
      </c>
      <c r="AE82" s="20">
        <f t="shared" ref="AE82" si="383">IF(AE81=0,0,IF(OR(AD82=0,AD82=12),1,AD82+1))</f>
        <v>0</v>
      </c>
      <c r="AF82" s="20">
        <f t="shared" ref="AF82" si="384">IF(AF81=0,0,IF(OR(AE82=0,AE82=12),1,AE82+1))</f>
        <v>0</v>
      </c>
      <c r="AG82" s="20">
        <f t="shared" ref="AG82" si="385">IF(AG81=0,0,IF(OR(AF82=0,AF82=12),1,AF82+1))</f>
        <v>0</v>
      </c>
      <c r="AH82" s="20">
        <f t="shared" ref="AH82" si="386">IF(AH81=0,0,IF(OR(AG82=0,AG82=12),1,AG82+1))</f>
        <v>0</v>
      </c>
      <c r="AI82" s="20">
        <f t="shared" ref="AI82" si="387">IF(AI81=0,0,IF(OR(AH82=0,AH82=12),1,AH82+1))</f>
        <v>0</v>
      </c>
      <c r="AJ82" s="20">
        <f t="shared" ref="AJ82" si="388">IF(AJ81=0,0,IF(OR(AI82=0,AI82=12),1,AI82+1))</f>
        <v>0</v>
      </c>
      <c r="AK82" s="20">
        <f t="shared" ref="AK82" si="389">IF(AK81=0,0,IF(OR(AJ82=0,AJ82=12),1,AJ82+1))</f>
        <v>0</v>
      </c>
      <c r="AL82" s="20">
        <f t="shared" ref="AL82" si="390">IF(AL81=0,0,IF(OR(AK82=0,AK82=12),1,AK82+1))</f>
        <v>0</v>
      </c>
      <c r="AM82" s="20">
        <f t="shared" ref="AM82" si="391">IF(AM81=0,0,IF(OR(AL82=0,AL82=12),1,AL82+1))</f>
        <v>0</v>
      </c>
      <c r="AN82" s="20">
        <f t="shared" ref="AN82" si="392">IF(AN81=0,0,IF(OR(AM82=0,AM82=12),1,AM82+1))</f>
        <v>0</v>
      </c>
      <c r="AO82" s="20">
        <f t="shared" ref="AO82" si="393">IF(AO81=0,0,IF(OR(AN82=0,AN82=12),1,AN82+1))</f>
        <v>0</v>
      </c>
      <c r="AP82" s="20">
        <f t="shared" ref="AP82" si="394">IF(AP81=0,0,IF(OR(AO82=0,AO82=12),1,AO82+1))</f>
        <v>0</v>
      </c>
      <c r="AQ82" s="20">
        <f t="shared" ref="AQ82" si="395">IF(AQ81=0,0,IF(OR(AP82=0,AP82=12),1,AP82+1))</f>
        <v>0</v>
      </c>
      <c r="AR82" s="20">
        <f t="shared" ref="AR82" si="396">IF(AR81=0,0,IF(OR(AQ82=0,AQ82=12),1,AQ82+1))</f>
        <v>0</v>
      </c>
      <c r="AS82" s="20">
        <f t="shared" ref="AS82" si="397">IF(AS81=0,0,IF(OR(AR82=0,AR82=12),1,AR82+1))</f>
        <v>0</v>
      </c>
      <c r="AT82" s="20">
        <f t="shared" ref="AT82" si="398">IF(AT81=0,0,IF(OR(AS82=0,AS82=12),1,AS82+1))</f>
        <v>0</v>
      </c>
      <c r="AU82" s="20">
        <f t="shared" ref="AU82" si="399">IF(AU81=0,0,IF(OR(AT82=0,AT82=12),1,AT82+1))</f>
        <v>0</v>
      </c>
      <c r="AV82" s="20">
        <f t="shared" ref="AV82" si="400">IF(AV81=0,0,IF(OR(AU82=0,AU82=12),1,AU82+1))</f>
        <v>0</v>
      </c>
      <c r="AW82" s="20">
        <f t="shared" ref="AW82" si="401">IF(AW81=0,0,IF(OR(AV82=0,AV82=12),1,AV82+1))</f>
        <v>0</v>
      </c>
      <c r="AX82" s="20">
        <f t="shared" ref="AX82" si="402">IF(AX81=0,0,IF(OR(AW82=0,AW82=12),1,AW82+1))</f>
        <v>0</v>
      </c>
      <c r="AY82" s="20">
        <f t="shared" ref="AY82" si="403">IF(AY81=0,0,IF(OR(AX82=0,AX82=12),1,AX82+1))</f>
        <v>0</v>
      </c>
      <c r="AZ82" s="20">
        <f t="shared" ref="AZ82" si="404">IF(AZ81=0,0,IF(OR(AY82=0,AY82=12),1,AY82+1))</f>
        <v>0</v>
      </c>
      <c r="BA82" s="20">
        <f t="shared" ref="BA82" si="405">IF(BA81=0,0,IF(OR(AZ82=0,AZ82=12),1,AZ82+1))</f>
        <v>0</v>
      </c>
      <c r="BB82" s="20">
        <f t="shared" ref="BB82" si="406">IF(BB81=0,0,IF(OR(BA82=0,BA82=12),1,BA82+1))</f>
        <v>0</v>
      </c>
      <c r="BC82" s="564"/>
      <c r="BD82" s="487"/>
      <c r="BE82" s="497"/>
      <c r="BF82" s="50"/>
    </row>
    <row r="83" spans="1:71" s="51" customFormat="1" ht="43.5" x14ac:dyDescent="0.35">
      <c r="A83" s="50"/>
      <c r="B83" s="67"/>
      <c r="C83" s="33"/>
      <c r="D83" s="33"/>
      <c r="E83" s="33"/>
      <c r="F83" s="33"/>
      <c r="G83" s="33"/>
      <c r="H83" s="33"/>
      <c r="I83" s="33"/>
      <c r="J83" s="19"/>
      <c r="K83" s="7"/>
      <c r="L83" s="135"/>
      <c r="M83" s="136"/>
      <c r="O83" s="220"/>
      <c r="R83" s="210" t="s">
        <v>165</v>
      </c>
      <c r="S83" s="22">
        <f>IF(S82&gt;0,IF(S86&gt;$F79,$F79,S86),0)</f>
        <v>0</v>
      </c>
      <c r="T83" s="22">
        <f>IF(T82&gt;0,IF((SUMIFS($S85:S85,$S82:S82,12)+IF(S82=12,0,S83)+T86)&gt;=$F79,$F79-FLOOR(SUMIFS($S85:S85,$S82:S82,12),1),IF(T82=1,T86,T86+S83)),0)</f>
        <v>0</v>
      </c>
      <c r="U83" s="22">
        <f>IF(U82&gt;0,IF((SUMIFS($S85:T85,$S82:T82,12)+IF(T82=12,0,T83)+U86)&gt;=$F79,$F79-FLOOR(SUMIFS($S85:T85,$S82:T82,12),1),IF(U82=1,U86,U86+T83)),0)</f>
        <v>0</v>
      </c>
      <c r="V83" s="22">
        <f>IF(V82&gt;0,IF((SUMIFS($S85:U85,$S82:U82,12)+IF(U82=12,0,U83)+V86)&gt;=$F79,$F79-FLOOR(SUMIFS($S85:U85,$S82:U82,12),1),IF(V82=1,V86,V86+U83)),0)</f>
        <v>0</v>
      </c>
      <c r="W83" s="22">
        <f>IF(W82&gt;0,IF((SUMIFS($S85:V85,$S82:V82,12)+IF(V82=12,0,V83)+W86)&gt;=$F79,$F79-FLOOR(SUMIFS($S85:V85,$S82:V82,12),1),IF(W82=1,W86,W86+V83)),0)</f>
        <v>0</v>
      </c>
      <c r="X83" s="22">
        <f>IF(X82&gt;0,IF((SUMIFS($S85:W85,$S82:W82,12)+IF(W82=12,0,W83)+X86)&gt;=$F79,$F79-FLOOR(SUMIFS($S85:W85,$S82:W82,12),1),IF(X82=1,X86,X86+W83)),0)</f>
        <v>0</v>
      </c>
      <c r="Y83" s="22">
        <f>IF(Y82&gt;0,IF((SUMIFS($S85:X85,$S82:X82,12)+IF(X82=12,0,X83)+Y86)&gt;=$F79,$F79-FLOOR(SUMIFS($S85:X85,$S82:X82,12),1),IF(Y82=1,Y86,Y86+X83)),0)</f>
        <v>0</v>
      </c>
      <c r="Z83" s="22">
        <f>IF(Z82&gt;0,IF((SUMIFS($S85:Y85,$S82:Y82,12)+IF(Y82=12,0,Y83)+Z86)&gt;=$F79,$F79-FLOOR(SUMIFS($S85:Y85,$S82:Y82,12),1),IF(Z82=1,Z86,Z86+Y83)),0)</f>
        <v>0</v>
      </c>
      <c r="AA83" s="22">
        <f>IF(AA82&gt;0,IF((SUMIFS($S85:Z85,$S82:Z82,12)+IF(Z82=12,0,Z83)+AA86)&gt;=$F79,$F79-FLOOR(SUMIFS($S85:Z85,$S82:Z82,12),1),IF(AA82=1,AA86,AA86+Z83)),0)</f>
        <v>0</v>
      </c>
      <c r="AB83" s="22">
        <f>IF(AB82&gt;0,IF((SUMIFS($S85:AA85,$S82:AA82,12)+IF(AA82=12,0,AA83)+AB86)&gt;=$F79,$F79-FLOOR(SUMIFS($S85:AA85,$S82:AA82,12),1),IF(AB82=1,AB86,AB86+AA83)),0)</f>
        <v>0</v>
      </c>
      <c r="AC83" s="22">
        <f>IF(AC82&gt;0,IF((SUMIFS($S85:AB85,$S82:AB82,12)+IF(AB82=12,0,AB83)+AC86)&gt;=$F79,$F79-FLOOR(SUMIFS($S85:AB85,$S82:AB82,12),1),IF(AC82=1,AC86,AC86+AB83)),0)</f>
        <v>0</v>
      </c>
      <c r="AD83" s="22">
        <f>IF(AD82&gt;0,IF((SUMIFS($S85:AC85,$S82:AC82,12)+IF(AC82=12,0,AC83)+AD86)&gt;=$F79,$F79-FLOOR(SUMIFS($S85:AC85,$S82:AC82,12),1),IF(AD82=1,AD86,AD86+AC83)),0)</f>
        <v>0</v>
      </c>
      <c r="AE83" s="22">
        <f>IF(AE82&gt;0,IF((SUMIFS($S85:AD85,$S82:AD82,12)+IF(AD82=12,0,AD83)+AE86)&gt;=$F79,$F79-FLOOR(SUMIFS($S85:AD85,$S82:AD82,12),1),IF(AE82=1,AE86,AE86+AD83)),0)</f>
        <v>0</v>
      </c>
      <c r="AF83" s="22">
        <f>IF(AF82&gt;0,IF((SUMIFS($S85:AE85,$S82:AE82,12)+IF(AE82=12,0,AE83)+AF86)&gt;=$F79,$F79-FLOOR(SUMIFS($S85:AE85,$S82:AE82,12),1),IF(AF82=1,AF86,AF86+AE83)),0)</f>
        <v>0</v>
      </c>
      <c r="AG83" s="22">
        <f>IF(AG82&gt;0,IF((SUMIFS($S85:AF85,$S82:AF82,12)+IF(AF82=12,0,AF83)+AG86)&gt;=$F79,$F79-FLOOR(SUMIFS($S85:AF85,$S82:AF82,12),1),IF(AG82=1,AG86,AG86+AF83)),0)</f>
        <v>0</v>
      </c>
      <c r="AH83" s="22">
        <f>IF(AH82&gt;0,IF((SUMIFS($S85:AG85,$S82:AG82,12)+IF(AG82=12,0,AG83)+AH86)&gt;=$F79,$F79-FLOOR(SUMIFS($S85:AG85,$S82:AG82,12),1),IF(AH82=1,AH86,AH86+AG83)),0)</f>
        <v>0</v>
      </c>
      <c r="AI83" s="22">
        <f>IF(AI82&gt;0,IF((SUMIFS($S85:AH85,$S82:AH82,12)+IF(AH82=12,0,AH83)+AI86)&gt;=$F79,$F79-FLOOR(SUMIFS($S85:AH85,$S82:AH82,12),1),IF(AI82=1,AI86,AI86+AH83)),0)</f>
        <v>0</v>
      </c>
      <c r="AJ83" s="22">
        <f>IF(AJ82&gt;0,IF((SUMIFS($S85:AI85,$S82:AI82,12)+IF(AI82=12,0,AI83)+AJ86)&gt;=$F79,$F79-FLOOR(SUMIFS($S85:AI85,$S82:AI82,12),1),IF(AJ82=1,AJ86,AJ86+AI83)),0)</f>
        <v>0</v>
      </c>
      <c r="AK83" s="22">
        <f>IF(AK82&gt;0,IF((SUMIFS($S85:AJ85,$S82:AJ82,12)+IF(AJ82=12,0,AJ83)+AK86)&gt;=$F79,$F79-FLOOR(SUMIFS($S85:AJ85,$S82:AJ82,12),1),IF(AK82=1,AK86,AK86+AJ83)),0)</f>
        <v>0</v>
      </c>
      <c r="AL83" s="22">
        <f>IF(AL82&gt;0,IF((SUMIFS($S85:AK85,$S82:AK82,12)+IF(AK82=12,0,AK83)+AL86)&gt;=$F79,$F79-FLOOR(SUMIFS($S85:AK85,$S82:AK82,12),1),IF(AL82=1,AL86,AL86+AK83)),0)</f>
        <v>0</v>
      </c>
      <c r="AM83" s="22">
        <f>IF(AM82&gt;0,IF((SUMIFS($S85:AL85,$S82:AL82,12)+IF(AL82=12,0,AL83)+AM86)&gt;=$F79,$F79-FLOOR(SUMIFS($S85:AL85,$S82:AL82,12),1),IF(AM82=1,AM86,AM86+AL83)),0)</f>
        <v>0</v>
      </c>
      <c r="AN83" s="22">
        <f>IF(AN82&gt;0,IF((SUMIFS($S85:AM85,$S82:AM82,12)+IF(AM82=12,0,AM83)+AN86)&gt;=$F79,$F79-FLOOR(SUMIFS($S85:AM85,$S82:AM82,12),1),IF(AN82=1,AN86,AN86+AM83)),0)</f>
        <v>0</v>
      </c>
      <c r="AO83" s="22">
        <f>IF(AO82&gt;0,IF((SUMIFS($S85:AN85,$S82:AN82,12)+IF(AN82=12,0,AN83)+AO86)&gt;=$F79,$F79-FLOOR(SUMIFS($S85:AN85,$S82:AN82,12),1),IF(AO82=1,AO86,AO86+AN83)),0)</f>
        <v>0</v>
      </c>
      <c r="AP83" s="22">
        <f>IF(AP82&gt;0,IF((SUMIFS($S85:AO85,$S82:AO82,12)+IF(AO82=12,0,AO83)+AP86)&gt;=$F79,$F79-FLOOR(SUMIFS($S85:AO85,$S82:AO82,12),1),IF(AP82=1,AP86,AP86+AO83)),0)</f>
        <v>0</v>
      </c>
      <c r="AQ83" s="22">
        <f>IF(AQ82&gt;0,IF((SUMIFS($S85:AP85,$S82:AP82,12)+IF(AP82=12,0,AP83)+AQ86)&gt;=$F79,$F79-FLOOR(SUMIFS($S85:AP85,$S82:AP82,12),1),IF(AQ82=1,AQ86,AQ86+AP83)),0)</f>
        <v>0</v>
      </c>
      <c r="AR83" s="22">
        <f>IF(AR82&gt;0,IF((SUMIFS($S85:AQ85,$S82:AQ82,12)+IF(AQ82=12,0,AQ83)+AR86)&gt;=$F79,$F79-FLOOR(SUMIFS($S85:AQ85,$S82:AQ82,12),1),IF(AR82=1,AR86,AR86+AQ83)),0)</f>
        <v>0</v>
      </c>
      <c r="AS83" s="22">
        <f>IF(AS82&gt;0,IF((SUMIFS($S85:AR85,$S82:AR82,12)+IF(AR82=12,0,AR83)+AS86)&gt;=$F79,$F79-FLOOR(SUMIFS($S85:AR85,$S82:AR82,12),1),IF(AS82=1,AS86,AS86+AR83)),0)</f>
        <v>0</v>
      </c>
      <c r="AT83" s="22">
        <f>IF(AT82&gt;0,IF((SUMIFS($S85:AS85,$S82:AS82,12)+IF(AS82=12,0,AS83)+AT86)&gt;=$F79,$F79-FLOOR(SUMIFS($S85:AS85,$S82:AS82,12),1),IF(AT82=1,AT86,AT86+AS83)),0)</f>
        <v>0</v>
      </c>
      <c r="AU83" s="22">
        <f>IF(AU82&gt;0,IF((SUMIFS($S85:AT85,$S82:AT82,12)+IF(AT82=12,0,AT83)+AU86)&gt;=$F79,$F79-FLOOR(SUMIFS($S85:AT85,$S82:AT82,12),1),IF(AU82=1,AU86,AU86+AT83)),0)</f>
        <v>0</v>
      </c>
      <c r="AV83" s="22">
        <f>IF(AV82&gt;0,IF((SUMIFS($S85:AU85,$S82:AU82,12)+IF(AU82=12,0,AU83)+AV86)&gt;=$F79,$F79-FLOOR(SUMIFS($S85:AU85,$S82:AU82,12),1),IF(AV82=1,AV86,AV86+AU83)),0)</f>
        <v>0</v>
      </c>
      <c r="AW83" s="22">
        <f>IF(AW82&gt;0,IF((SUMIFS($S85:AV85,$S82:AV82,12)+IF(AV82=12,0,AV83)+AW86)&gt;=$F79,$F79-FLOOR(SUMIFS($S85:AV85,$S82:AV82,12),1),IF(AW82=1,AW86,AW86+AV83)),0)</f>
        <v>0</v>
      </c>
      <c r="AX83" s="22">
        <f>IF(AX82&gt;0,IF((SUMIFS($S85:AW85,$S82:AW82,12)+IF(AW82=12,0,AW83)+AX86)&gt;=$F79,$F79-FLOOR(SUMIFS($S85:AW85,$S82:AW82,12),1),IF(AX82=1,AX86,AX86+AW83)),0)</f>
        <v>0</v>
      </c>
      <c r="AY83" s="22">
        <f>IF(AY82&gt;0,IF((SUMIFS($S85:AX85,$S82:AX82,12)+IF(AX82=12,0,AX83)+AY86)&gt;=$F79,$F79-FLOOR(SUMIFS($S85:AX85,$S82:AX82,12),1),IF(AY82=1,AY86,AY86+AX83)),0)</f>
        <v>0</v>
      </c>
      <c r="AZ83" s="22">
        <f>IF(AZ82&gt;0,IF((SUMIFS($S85:AY85,$S82:AY82,12)+IF(AY82=12,0,AY83)+AZ86)&gt;=$F79,$F79-FLOOR(SUMIFS($S85:AY85,$S82:AY82,12),1),IF(AZ82=1,AZ86,AZ86+AY83)),0)</f>
        <v>0</v>
      </c>
      <c r="BA83" s="22">
        <f>IF(BA82&gt;0,IF((SUMIFS($S85:AZ85,$S82:AZ82,12)+IF(AZ82=12,0,AZ83)+BA86)&gt;=$F79,$F79-FLOOR(SUMIFS($S85:AZ85,$S82:AZ82,12),1),IF(BA82=1,BA86,BA86+AZ83)),0)</f>
        <v>0</v>
      </c>
      <c r="BB83" s="22">
        <f>IF(BB82&gt;0,IF((SUMIFS($S85:BA85,$S82:BA82,12)+IF(BA82=12,0,BA83)+BB86)&gt;=$F79,$F79-FLOOR(SUMIFS($S85:BA85,$S82:BA82,12),1),IF(BB82=1,BB86,BB86+BA83)),0)</f>
        <v>0</v>
      </c>
      <c r="BC83" s="564"/>
      <c r="BD83" s="487"/>
      <c r="BE83" s="497"/>
      <c r="BF83" s="50"/>
    </row>
    <row r="84" spans="1:71" s="51" customFormat="1" ht="39" hidden="1" customHeight="1" x14ac:dyDescent="0.35">
      <c r="A84" s="50"/>
      <c r="B84" s="67"/>
      <c r="C84" s="33"/>
      <c r="D84" s="33"/>
      <c r="E84" s="33"/>
      <c r="F84" s="33"/>
      <c r="G84" s="33"/>
      <c r="H84" s="33"/>
      <c r="I84" s="33"/>
      <c r="J84" s="19"/>
      <c r="K84" s="7"/>
      <c r="L84" s="135"/>
      <c r="M84" s="136"/>
      <c r="O84" s="220"/>
      <c r="R84" s="211" t="s">
        <v>111</v>
      </c>
      <c r="S84" s="21">
        <f>IF(S79&gt;0,S80,0)</f>
        <v>0</v>
      </c>
      <c r="T84" s="21">
        <f t="shared" ref="T84" si="407">IF(T79&gt;0,IF(T82=1,T80,T80+S84),S84)</f>
        <v>0</v>
      </c>
      <c r="U84" s="21">
        <f t="shared" ref="U84" si="408">IF(U79&gt;0,IF(U82=1,U80,U80+T84),T84)</f>
        <v>0</v>
      </c>
      <c r="V84" s="21">
        <f t="shared" ref="V84" si="409">IF(V79&gt;0,IF(V82=1,V80,V80+U84),U84)</f>
        <v>0</v>
      </c>
      <c r="W84" s="21">
        <f t="shared" ref="W84" si="410">IF(W79&gt;0,IF(W82=1,W80,W80+V84),V84)</f>
        <v>0</v>
      </c>
      <c r="X84" s="21">
        <f t="shared" ref="X84" si="411">IF(X79&gt;0,IF(X82=1,X80,X80+W84),W84)</f>
        <v>0</v>
      </c>
      <c r="Y84" s="21">
        <f t="shared" ref="Y84" si="412">IF(Y79&gt;0,IF(Y82=1,Y80,Y80+X84),X84)</f>
        <v>0</v>
      </c>
      <c r="Z84" s="21">
        <f t="shared" ref="Z84" si="413">IF(Z79&gt;0,IF(Z82=1,Z80,Z80+Y84),Y84)</f>
        <v>0</v>
      </c>
      <c r="AA84" s="21">
        <f t="shared" ref="AA84" si="414">IF(AA79&gt;0,IF(AA82=1,AA80,AA80+Z84),Z84)</f>
        <v>0</v>
      </c>
      <c r="AB84" s="21">
        <f t="shared" ref="AB84" si="415">IF(AB79&gt;0,IF(AB82=1,AB80,AB80+AA84),AA84)</f>
        <v>0</v>
      </c>
      <c r="AC84" s="21">
        <f t="shared" ref="AC84" si="416">IF(AC79&gt;0,IF(AC82=1,AC80,AC80+AB84),AB84)</f>
        <v>0</v>
      </c>
      <c r="AD84" s="21">
        <f t="shared" ref="AD84" si="417">IF(AD79&gt;0,IF(AD82=1,AD80,AD80+AC84),AC84)</f>
        <v>0</v>
      </c>
      <c r="AE84" s="21">
        <f t="shared" ref="AE84" si="418">IF(AE79&gt;0,IF(AE82=1,AE80,AE80+AD84),AD84)</f>
        <v>0</v>
      </c>
      <c r="AF84" s="21">
        <f t="shared" ref="AF84" si="419">IF(AF79&gt;0,IF(AF82=1,AF80,AF80+AE84),AE84)</f>
        <v>0</v>
      </c>
      <c r="AG84" s="21">
        <f t="shared" ref="AG84" si="420">IF(AG79&gt;0,IF(AG82=1,AG80,AG80+AF84),AF84)</f>
        <v>0</v>
      </c>
      <c r="AH84" s="21">
        <f t="shared" ref="AH84" si="421">IF(AH79&gt;0,IF(AH82=1,AH80,AH80+AG84),AG84)</f>
        <v>0</v>
      </c>
      <c r="AI84" s="21">
        <f t="shared" ref="AI84" si="422">IF(AI79&gt;0,IF(AI82=1,AI80,AI80+AH84),AH84)</f>
        <v>0</v>
      </c>
      <c r="AJ84" s="21">
        <f t="shared" ref="AJ84" si="423">IF(AJ79&gt;0,IF(AJ82=1,AJ80,AJ80+AI84),AI84)</f>
        <v>0</v>
      </c>
      <c r="AK84" s="21">
        <f t="shared" ref="AK84" si="424">IF(AK79&gt;0,IF(AK82=1,AK80,AK80+AJ84),AJ84)</f>
        <v>0</v>
      </c>
      <c r="AL84" s="21">
        <f t="shared" ref="AL84" si="425">IF(AL79&gt;0,IF(AL82=1,AL80,AL80+AK84),AK84)</f>
        <v>0</v>
      </c>
      <c r="AM84" s="21">
        <f t="shared" ref="AM84" si="426">IF(AM79&gt;0,IF(AM82=1,AM80,AM80+AL84),AL84)</f>
        <v>0</v>
      </c>
      <c r="AN84" s="21">
        <f t="shared" ref="AN84" si="427">IF(AN79&gt;0,IF(AN82=1,AN80,AN80+AM84),AM84)</f>
        <v>0</v>
      </c>
      <c r="AO84" s="21">
        <f t="shared" ref="AO84" si="428">IF(AO79&gt;0,IF(AO82=1,AO80,AO80+AN84),AN84)</f>
        <v>0</v>
      </c>
      <c r="AP84" s="21">
        <f t="shared" ref="AP84" si="429">IF(AP79&gt;0,IF(AP82=1,AP80,AP80+AO84),AO84)</f>
        <v>0</v>
      </c>
      <c r="AQ84" s="21">
        <f t="shared" ref="AQ84" si="430">IF(AQ79&gt;0,IF(AQ82=1,AQ80,AQ80+AP84),AP84)</f>
        <v>0</v>
      </c>
      <c r="AR84" s="21">
        <f t="shared" ref="AR84" si="431">IF(AR79&gt;0,IF(AR82=1,AR80,AR80+AQ84),AQ84)</f>
        <v>0</v>
      </c>
      <c r="AS84" s="21">
        <f t="shared" ref="AS84" si="432">IF(AS79&gt;0,IF(AS82=1,AS80,AS80+AR84),AR84)</f>
        <v>0</v>
      </c>
      <c r="AT84" s="21">
        <f t="shared" ref="AT84" si="433">IF(AT79&gt;0,IF(AT82=1,AT80,AT80+AS84),AS84)</f>
        <v>0</v>
      </c>
      <c r="AU84" s="21">
        <f t="shared" ref="AU84" si="434">IF(AU79&gt;0,IF(AU82=1,AU80,AU80+AT84),AT84)</f>
        <v>0</v>
      </c>
      <c r="AV84" s="21">
        <f t="shared" ref="AV84" si="435">IF(AV79&gt;0,IF(AV82=1,AV80,AV80+AU84),AU84)</f>
        <v>0</v>
      </c>
      <c r="AW84" s="21">
        <f t="shared" ref="AW84" si="436">IF(AW79&gt;0,IF(AW82=1,AW80,AW80+AV84),AV84)</f>
        <v>0</v>
      </c>
      <c r="AX84" s="21">
        <f t="shared" ref="AX84" si="437">IF(AX79&gt;0,IF(AX82=1,AX80,AX80+AW84),AW84)</f>
        <v>0</v>
      </c>
      <c r="AY84" s="21">
        <f t="shared" ref="AY84" si="438">IF(AY79&gt;0,IF(AY82=1,AY80,AY80+AX84),AX84)</f>
        <v>0</v>
      </c>
      <c r="AZ84" s="21">
        <f t="shared" ref="AZ84" si="439">IF(AZ79&gt;0,IF(AZ82=1,AZ80,AZ80+AY84),AY84)</f>
        <v>0</v>
      </c>
      <c r="BA84" s="21">
        <f t="shared" ref="BA84" si="440">IF(BA79&gt;0,IF(BA82=1,BA80,BA80+AZ84),AZ84)</f>
        <v>0</v>
      </c>
      <c r="BB84" s="21">
        <f t="shared" ref="BB84" si="441">IF(BB79&gt;0,IF(BB82=1,BB80,BB80+BA84),BA84)</f>
        <v>0</v>
      </c>
      <c r="BC84" s="564"/>
      <c r="BD84" s="487"/>
      <c r="BE84" s="497"/>
      <c r="BF84" s="50"/>
    </row>
    <row r="85" spans="1:71" s="51" customFormat="1" ht="26" hidden="1" customHeight="1" x14ac:dyDescent="0.35">
      <c r="A85" s="50"/>
      <c r="B85" s="67"/>
      <c r="C85" s="33"/>
      <c r="D85" s="33"/>
      <c r="E85" s="33"/>
      <c r="F85" s="33"/>
      <c r="G85" s="33"/>
      <c r="H85" s="33"/>
      <c r="I85" s="33"/>
      <c r="J85" s="19"/>
      <c r="K85" s="7"/>
      <c r="L85" s="135"/>
      <c r="M85" s="136"/>
      <c r="O85" s="220"/>
      <c r="R85" s="211" t="s">
        <v>112</v>
      </c>
      <c r="S85" s="21">
        <f>S87</f>
        <v>0</v>
      </c>
      <c r="T85" s="21">
        <f t="shared" ref="T85" si="442">IF(T82=1,T87,T87+S85)</f>
        <v>0</v>
      </c>
      <c r="U85" s="21">
        <f t="shared" ref="U85" si="443">IF(U82=1,U87,U87+T85)</f>
        <v>0</v>
      </c>
      <c r="V85" s="21">
        <f t="shared" ref="V85" si="444">IF(V82=1,V87,V87+U85)</f>
        <v>0</v>
      </c>
      <c r="W85" s="21">
        <f t="shared" ref="W85" si="445">IF(W82=1,W87,W87+V85)</f>
        <v>0</v>
      </c>
      <c r="X85" s="21">
        <f t="shared" ref="X85" si="446">IF(X82=1,X87,X87+W85)</f>
        <v>0</v>
      </c>
      <c r="Y85" s="21">
        <f t="shared" ref="Y85" si="447">IF(Y82=1,Y87,Y87+X85)</f>
        <v>0</v>
      </c>
      <c r="Z85" s="21">
        <f t="shared" ref="Z85" si="448">IF(Z82=1,Z87,Z87+Y85)</f>
        <v>0</v>
      </c>
      <c r="AA85" s="21">
        <f t="shared" ref="AA85" si="449">IF(AA82=1,AA87,AA87+Z85)</f>
        <v>0</v>
      </c>
      <c r="AB85" s="21">
        <f t="shared" ref="AB85" si="450">IF(AB82=1,AB87,AB87+AA85)</f>
        <v>0</v>
      </c>
      <c r="AC85" s="21">
        <f t="shared" ref="AC85" si="451">IF(AC82=1,AC87,AC87+AB85)</f>
        <v>0</v>
      </c>
      <c r="AD85" s="21">
        <f t="shared" ref="AD85" si="452">IF(AD82=1,AD87,AD87+AC85)</f>
        <v>0</v>
      </c>
      <c r="AE85" s="21">
        <f t="shared" ref="AE85" si="453">IF(AE82=1,AE87,AE87+AD85)</f>
        <v>0</v>
      </c>
      <c r="AF85" s="21">
        <f t="shared" ref="AF85" si="454">IF(AF82=1,AF87,AF87+AE85)</f>
        <v>0</v>
      </c>
      <c r="AG85" s="21">
        <f t="shared" ref="AG85" si="455">IF(AG82=1,AG87,AG87+AF85)</f>
        <v>0</v>
      </c>
      <c r="AH85" s="21">
        <f t="shared" ref="AH85" si="456">IF(AH82=1,AH87,AH87+AG85)</f>
        <v>0</v>
      </c>
      <c r="AI85" s="21">
        <f t="shared" ref="AI85" si="457">IF(AI82=1,AI87,AI87+AH85)</f>
        <v>0</v>
      </c>
      <c r="AJ85" s="21">
        <f t="shared" ref="AJ85" si="458">IF(AJ82=1,AJ87,AJ87+AI85)</f>
        <v>0</v>
      </c>
      <c r="AK85" s="21">
        <f t="shared" ref="AK85" si="459">IF(AK82=1,AK87,AK87+AJ85)</f>
        <v>0</v>
      </c>
      <c r="AL85" s="21">
        <f t="shared" ref="AL85" si="460">IF(AL82=1,AL87,AL87+AK85)</f>
        <v>0</v>
      </c>
      <c r="AM85" s="21">
        <f t="shared" ref="AM85" si="461">IF(AM82=1,AM87,AM87+AL85)</f>
        <v>0</v>
      </c>
      <c r="AN85" s="21">
        <f t="shared" ref="AN85" si="462">IF(AN82=1,AN87,AN87+AM85)</f>
        <v>0</v>
      </c>
      <c r="AO85" s="21">
        <f t="shared" ref="AO85" si="463">IF(AO82=1,AO87,AO87+AN85)</f>
        <v>0</v>
      </c>
      <c r="AP85" s="21">
        <f t="shared" ref="AP85" si="464">IF(AP82=1,AP87,AP87+AO85)</f>
        <v>0</v>
      </c>
      <c r="AQ85" s="21">
        <f t="shared" ref="AQ85" si="465">IF(AQ82=1,AQ87,AQ87+AP85)</f>
        <v>0</v>
      </c>
      <c r="AR85" s="21">
        <f t="shared" ref="AR85" si="466">IF(AR82=1,AR87,AR87+AQ85)</f>
        <v>0</v>
      </c>
      <c r="AS85" s="21">
        <f t="shared" ref="AS85" si="467">IF(AS82=1,AS87,AS87+AR85)</f>
        <v>0</v>
      </c>
      <c r="AT85" s="21">
        <f t="shared" ref="AT85" si="468">IF(AT82=1,AT87,AT87+AS85)</f>
        <v>0</v>
      </c>
      <c r="AU85" s="21">
        <f t="shared" ref="AU85" si="469">IF(AU82=1,AU87,AU87+AT85)</f>
        <v>0</v>
      </c>
      <c r="AV85" s="21">
        <f t="shared" ref="AV85" si="470">IF(AV82=1,AV87,AV87+AU85)</f>
        <v>0</v>
      </c>
      <c r="AW85" s="21">
        <f t="shared" ref="AW85" si="471">IF(AW82=1,AW87,AW87+AV85)</f>
        <v>0</v>
      </c>
      <c r="AX85" s="21">
        <f t="shared" ref="AX85" si="472">IF(AX82=1,AX87,AX87+AW85)</f>
        <v>0</v>
      </c>
      <c r="AY85" s="21">
        <f t="shared" ref="AY85" si="473">IF(AY82=1,AY87,AY87+AX85)</f>
        <v>0</v>
      </c>
      <c r="AZ85" s="21">
        <f t="shared" ref="AZ85" si="474">IF(AZ82=1,AZ87,AZ87+AY85)</f>
        <v>0</v>
      </c>
      <c r="BA85" s="21">
        <f t="shared" ref="BA85" si="475">IF(BA82=1,BA87,BA87+AZ85)</f>
        <v>0</v>
      </c>
      <c r="BB85" s="21">
        <f t="shared" ref="BB85" si="476">IF(BB82=1,BB87,BB87+BA85)</f>
        <v>0</v>
      </c>
      <c r="BC85" s="564"/>
      <c r="BD85" s="487"/>
      <c r="BE85" s="497"/>
      <c r="BF85" s="50"/>
    </row>
    <row r="86" spans="1:71" s="51" customFormat="1" ht="43.5" x14ac:dyDescent="0.35">
      <c r="A86" s="50"/>
      <c r="B86" s="67"/>
      <c r="C86" s="33"/>
      <c r="D86" s="33"/>
      <c r="E86" s="33"/>
      <c r="F86" s="33"/>
      <c r="G86" s="33"/>
      <c r="H86" s="33"/>
      <c r="I86" s="33"/>
      <c r="J86" s="19"/>
      <c r="K86" s="7"/>
      <c r="L86" s="135"/>
      <c r="M86" s="136"/>
      <c r="O86" s="220"/>
      <c r="R86" s="210" t="s">
        <v>110</v>
      </c>
      <c r="S86" s="22">
        <f t="shared" ref="S86:BB86" si="477">1720/12*S79</f>
        <v>0</v>
      </c>
      <c r="T86" s="22">
        <f t="shared" si="477"/>
        <v>0</v>
      </c>
      <c r="U86" s="22">
        <f t="shared" si="477"/>
        <v>0</v>
      </c>
      <c r="V86" s="22">
        <f t="shared" si="477"/>
        <v>0</v>
      </c>
      <c r="W86" s="22">
        <f t="shared" si="477"/>
        <v>0</v>
      </c>
      <c r="X86" s="22">
        <f t="shared" si="477"/>
        <v>0</v>
      </c>
      <c r="Y86" s="22">
        <f t="shared" si="477"/>
        <v>0</v>
      </c>
      <c r="Z86" s="22">
        <f t="shared" si="477"/>
        <v>0</v>
      </c>
      <c r="AA86" s="22">
        <f t="shared" si="477"/>
        <v>0</v>
      </c>
      <c r="AB86" s="22">
        <f t="shared" si="477"/>
        <v>0</v>
      </c>
      <c r="AC86" s="22">
        <f t="shared" si="477"/>
        <v>0</v>
      </c>
      <c r="AD86" s="22">
        <f t="shared" si="477"/>
        <v>0</v>
      </c>
      <c r="AE86" s="22">
        <f t="shared" si="477"/>
        <v>0</v>
      </c>
      <c r="AF86" s="22">
        <f t="shared" si="477"/>
        <v>0</v>
      </c>
      <c r="AG86" s="22">
        <f t="shared" si="477"/>
        <v>0</v>
      </c>
      <c r="AH86" s="22">
        <f t="shared" si="477"/>
        <v>0</v>
      </c>
      <c r="AI86" s="22">
        <f t="shared" si="477"/>
        <v>0</v>
      </c>
      <c r="AJ86" s="22">
        <f t="shared" si="477"/>
        <v>0</v>
      </c>
      <c r="AK86" s="22">
        <f t="shared" si="477"/>
        <v>0</v>
      </c>
      <c r="AL86" s="22">
        <f t="shared" si="477"/>
        <v>0</v>
      </c>
      <c r="AM86" s="22">
        <f t="shared" si="477"/>
        <v>0</v>
      </c>
      <c r="AN86" s="22">
        <f t="shared" si="477"/>
        <v>0</v>
      </c>
      <c r="AO86" s="22">
        <f t="shared" si="477"/>
        <v>0</v>
      </c>
      <c r="AP86" s="22">
        <f t="shared" si="477"/>
        <v>0</v>
      </c>
      <c r="AQ86" s="22">
        <f t="shared" si="477"/>
        <v>0</v>
      </c>
      <c r="AR86" s="22">
        <f t="shared" si="477"/>
        <v>0</v>
      </c>
      <c r="AS86" s="22">
        <f t="shared" si="477"/>
        <v>0</v>
      </c>
      <c r="AT86" s="22">
        <f t="shared" si="477"/>
        <v>0</v>
      </c>
      <c r="AU86" s="22">
        <f t="shared" si="477"/>
        <v>0</v>
      </c>
      <c r="AV86" s="22">
        <f t="shared" si="477"/>
        <v>0</v>
      </c>
      <c r="AW86" s="22">
        <f t="shared" si="477"/>
        <v>0</v>
      </c>
      <c r="AX86" s="22">
        <f t="shared" si="477"/>
        <v>0</v>
      </c>
      <c r="AY86" s="22">
        <f t="shared" si="477"/>
        <v>0</v>
      </c>
      <c r="AZ86" s="22">
        <f t="shared" si="477"/>
        <v>0</v>
      </c>
      <c r="BA86" s="22">
        <f t="shared" si="477"/>
        <v>0</v>
      </c>
      <c r="BB86" s="22">
        <f t="shared" si="477"/>
        <v>0</v>
      </c>
      <c r="BC86" s="564"/>
      <c r="BD86" s="487"/>
      <c r="BE86" s="497"/>
      <c r="BF86" s="50"/>
    </row>
    <row r="87" spans="1:71" s="51" customFormat="1" ht="28" customHeight="1" x14ac:dyDescent="0.35">
      <c r="A87" s="50"/>
      <c r="B87" s="67"/>
      <c r="C87" s="33"/>
      <c r="D87" s="33"/>
      <c r="E87" s="33"/>
      <c r="F87" s="33"/>
      <c r="G87" s="33"/>
      <c r="H87" s="33"/>
      <c r="I87" s="33"/>
      <c r="J87" s="19"/>
      <c r="K87" s="7"/>
      <c r="L87" s="135"/>
      <c r="M87" s="136"/>
      <c r="O87" s="220"/>
      <c r="R87" s="210" t="s">
        <v>103</v>
      </c>
      <c r="S87" s="22">
        <f>FLOOR(IF(OR(S82=0,S82=1),IF(S80&gt;=S86,S86,S80)+0.00000001,IF(S84&gt;=S83,S83,S84))+0.00000001,1)</f>
        <v>0</v>
      </c>
      <c r="T87" s="22">
        <f t="shared" ref="T87" si="478">FLOOR(IF(OR(T82=0,T82=1),IF(T86&gt;T83,T83,IF(T80&gt;=T86,T86,T80)+0.00000001),IF(T84&gt;=T83,T83-S85,T84-S85)+0.00000001),1)</f>
        <v>0</v>
      </c>
      <c r="U87" s="22">
        <f t="shared" ref="U87" si="479">FLOOR(IF(OR(U82=0,U82=1),IF(U86&gt;U83,U83,IF(U80&gt;=U86,U86,U80)+0.00000001),IF(U84&gt;=U83,U83-T85,U84-T85)+0.00000001),1)</f>
        <v>0</v>
      </c>
      <c r="V87" s="22">
        <f t="shared" ref="V87" si="480">FLOOR(IF(OR(V82=0,V82=1),IF(V86&gt;V83,V83,IF(V80&gt;=V86,V86,V80)+0.00000001),IF(V84&gt;=V83,V83-U85,V84-U85)+0.00000001),1)</f>
        <v>0</v>
      </c>
      <c r="W87" s="22">
        <f t="shared" ref="W87" si="481">FLOOR(IF(OR(W82=0,W82=1),IF(W86&gt;W83,W83,IF(W80&gt;=W86,W86,W80)+0.00000001),IF(W84&gt;=W83,W83-V85,W84-V85)+0.00000001),1)</f>
        <v>0</v>
      </c>
      <c r="X87" s="22">
        <f t="shared" ref="X87" si="482">FLOOR(IF(OR(X82=0,X82=1),IF(X86&gt;X83,X83,IF(X80&gt;=X86,X86,X80)+0.00000001),IF(X84&gt;=X83,X83-W85,X84-W85)+0.00000001),1)</f>
        <v>0</v>
      </c>
      <c r="Y87" s="22">
        <f t="shared" ref="Y87" si="483">FLOOR(IF(OR(Y82=0,Y82=1),IF(Y86&gt;Y83,Y83,IF(Y80&gt;=Y86,Y86,Y80)+0.00000001),IF(Y84&gt;=Y83,Y83-X85,Y84-X85)+0.00000001),1)</f>
        <v>0</v>
      </c>
      <c r="Z87" s="22">
        <f t="shared" ref="Z87" si="484">FLOOR(IF(OR(Z82=0,Z82=1),IF(Z86&gt;Z83,Z83,IF(Z80&gt;=Z86,Z86,Z80)+0.00000001),IF(Z84&gt;=Z83,Z83-Y85,Z84-Y85)+0.00000001),1)</f>
        <v>0</v>
      </c>
      <c r="AA87" s="22">
        <f t="shared" ref="AA87" si="485">FLOOR(IF(OR(AA82=0,AA82=1),IF(AA86&gt;AA83,AA83,IF(AA80&gt;=AA86,AA86,AA80)+0.00000001),IF(AA84&gt;=AA83,AA83-Z85,AA84-Z85)+0.00000001),1)</f>
        <v>0</v>
      </c>
      <c r="AB87" s="22">
        <f t="shared" ref="AB87" si="486">FLOOR(IF(OR(AB82=0,AB82=1),IF(AB86&gt;AB83,AB83,IF(AB80&gt;=AB86,AB86,AB80)+0.00000001),IF(AB84&gt;=AB83,AB83-AA85,AB84-AA85)+0.00000001),1)</f>
        <v>0</v>
      </c>
      <c r="AC87" s="22">
        <f t="shared" ref="AC87" si="487">FLOOR(IF(OR(AC82=0,AC82=1),IF(AC86&gt;AC83,AC83,IF(AC80&gt;=AC86,AC86,AC80)+0.00000001),IF(AC84&gt;=AC83,AC83-AB85,AC84-AB85)+0.00000001),1)</f>
        <v>0</v>
      </c>
      <c r="AD87" s="22">
        <f t="shared" ref="AD87" si="488">FLOOR(IF(OR(AD82=0,AD82=1),IF(AD86&gt;AD83,AD83,IF(AD80&gt;=AD86,AD86,AD80)+0.00000001),IF(AD84&gt;=AD83,AD83-AC85,AD84-AC85)+0.00000001),1)</f>
        <v>0</v>
      </c>
      <c r="AE87" s="22">
        <f t="shared" ref="AE87" si="489">FLOOR(IF(OR(AE82=0,AE82=1),IF(AE86&gt;AE83,AE83,IF(AE80&gt;=AE86,AE86,AE80)+0.00000001),IF(AE84&gt;=AE83,AE83-AD85,AE84-AD85)+0.00000001),1)</f>
        <v>0</v>
      </c>
      <c r="AF87" s="22">
        <f t="shared" ref="AF87" si="490">FLOOR(IF(OR(AF82=0,AF82=1),IF(AF86&gt;AF83,AF83,IF(AF80&gt;=AF86,AF86,AF80)+0.00000001),IF(AF84&gt;=AF83,AF83-AE85,AF84-AE85)+0.00000001),1)</f>
        <v>0</v>
      </c>
      <c r="AG87" s="22">
        <f t="shared" ref="AG87" si="491">FLOOR(IF(OR(AG82=0,AG82=1),IF(AG86&gt;AG83,AG83,IF(AG80&gt;=AG86,AG86,AG80)+0.00000001),IF(AG84&gt;=AG83,AG83-AF85,AG84-AF85)+0.00000001),1)</f>
        <v>0</v>
      </c>
      <c r="AH87" s="22">
        <f t="shared" ref="AH87" si="492">FLOOR(IF(OR(AH82=0,AH82=1),IF(AH86&gt;AH83,AH83,IF(AH80&gt;=AH86,AH86,AH80)+0.00000001),IF(AH84&gt;=AH83,AH83-AG85,AH84-AG85)+0.00000001),1)</f>
        <v>0</v>
      </c>
      <c r="AI87" s="22">
        <f t="shared" ref="AI87" si="493">FLOOR(IF(OR(AI82=0,AI82=1),IF(AI86&gt;AI83,AI83,IF(AI80&gt;=AI86,AI86,AI80)+0.00000001),IF(AI84&gt;=AI83,AI83-AH85,AI84-AH85)+0.00000001),1)</f>
        <v>0</v>
      </c>
      <c r="AJ87" s="22">
        <f t="shared" ref="AJ87" si="494">FLOOR(IF(OR(AJ82=0,AJ82=1),IF(AJ86&gt;AJ83,AJ83,IF(AJ80&gt;=AJ86,AJ86,AJ80)+0.00000001),IF(AJ84&gt;=AJ83,AJ83-AI85,AJ84-AI85)+0.00000001),1)</f>
        <v>0</v>
      </c>
      <c r="AK87" s="22">
        <f t="shared" ref="AK87" si="495">FLOOR(IF(OR(AK82=0,AK82=1),IF(AK86&gt;AK83,AK83,IF(AK80&gt;=AK86,AK86,AK80)+0.00000001),IF(AK84&gt;=AK83,AK83-AJ85,AK84-AJ85)+0.00000001),1)</f>
        <v>0</v>
      </c>
      <c r="AL87" s="22">
        <f t="shared" ref="AL87" si="496">FLOOR(IF(OR(AL82=0,AL82=1),IF(AL86&gt;AL83,AL83,IF(AL80&gt;=AL86,AL86,AL80)+0.00000001),IF(AL84&gt;=AL83,AL83-AK85,AL84-AK85)+0.00000001),1)</f>
        <v>0</v>
      </c>
      <c r="AM87" s="22">
        <f t="shared" ref="AM87" si="497">FLOOR(IF(OR(AM82=0,AM82=1),IF(AM86&gt;AM83,AM83,IF(AM80&gt;=AM86,AM86,AM80)+0.00000001),IF(AM84&gt;=AM83,AM83-AL85,AM84-AL85)+0.00000001),1)</f>
        <v>0</v>
      </c>
      <c r="AN87" s="22">
        <f t="shared" ref="AN87" si="498">FLOOR(IF(OR(AN82=0,AN82=1),IF(AN86&gt;AN83,AN83,IF(AN80&gt;=AN86,AN86,AN80)+0.00000001),IF(AN84&gt;=AN83,AN83-AM85,AN84-AM85)+0.00000001),1)</f>
        <v>0</v>
      </c>
      <c r="AO87" s="22">
        <f t="shared" ref="AO87" si="499">FLOOR(IF(OR(AO82=0,AO82=1),IF(AO86&gt;AO83,AO83,IF(AO80&gt;=AO86,AO86,AO80)+0.00000001),IF(AO84&gt;=AO83,AO83-AN85,AO84-AN85)+0.00000001),1)</f>
        <v>0</v>
      </c>
      <c r="AP87" s="22">
        <f t="shared" ref="AP87" si="500">FLOOR(IF(OR(AP82=0,AP82=1),IF(AP86&gt;AP83,AP83,IF(AP80&gt;=AP86,AP86,AP80)+0.00000001),IF(AP84&gt;=AP83,AP83-AO85,AP84-AO85)+0.00000001),1)</f>
        <v>0</v>
      </c>
      <c r="AQ87" s="22">
        <f t="shared" ref="AQ87" si="501">FLOOR(IF(OR(AQ82=0,AQ82=1),IF(AQ86&gt;AQ83,AQ83,IF(AQ80&gt;=AQ86,AQ86,AQ80)+0.00000001),IF(AQ84&gt;=AQ83,AQ83-AP85,AQ84-AP85)+0.00000001),1)</f>
        <v>0</v>
      </c>
      <c r="AR87" s="22">
        <f t="shared" ref="AR87" si="502">FLOOR(IF(OR(AR82=0,AR82=1),IF(AR86&gt;AR83,AR83,IF(AR80&gt;=AR86,AR86,AR80)+0.00000001),IF(AR84&gt;=AR83,AR83-AQ85,AR84-AQ85)+0.00000001),1)</f>
        <v>0</v>
      </c>
      <c r="AS87" s="22">
        <f t="shared" ref="AS87" si="503">FLOOR(IF(OR(AS82=0,AS82=1),IF(AS86&gt;AS83,AS83,IF(AS80&gt;=AS86,AS86,AS80)+0.00000001),IF(AS84&gt;=AS83,AS83-AR85,AS84-AR85)+0.00000001),1)</f>
        <v>0</v>
      </c>
      <c r="AT87" s="22">
        <f t="shared" ref="AT87" si="504">FLOOR(IF(OR(AT82=0,AT82=1),IF(AT86&gt;AT83,AT83,IF(AT80&gt;=AT86,AT86,AT80)+0.00000001),IF(AT84&gt;=AT83,AT83-AS85,AT84-AS85)+0.00000001),1)</f>
        <v>0</v>
      </c>
      <c r="AU87" s="22">
        <f t="shared" ref="AU87" si="505">FLOOR(IF(OR(AU82=0,AU82=1),IF(AU86&gt;AU83,AU83,IF(AU80&gt;=AU86,AU86,AU80)+0.00000001),IF(AU84&gt;=AU83,AU83-AT85,AU84-AT85)+0.00000001),1)</f>
        <v>0</v>
      </c>
      <c r="AV87" s="22">
        <f t="shared" ref="AV87" si="506">FLOOR(IF(OR(AV82=0,AV82=1),IF(AV86&gt;AV83,AV83,IF(AV80&gt;=AV86,AV86,AV80)+0.00000001),IF(AV84&gt;=AV83,AV83-AU85,AV84-AU85)+0.00000001),1)</f>
        <v>0</v>
      </c>
      <c r="AW87" s="22">
        <f t="shared" ref="AW87" si="507">FLOOR(IF(OR(AW82=0,AW82=1),IF(AW86&gt;AW83,AW83,IF(AW80&gt;=AW86,AW86,AW80)+0.00000001),IF(AW84&gt;=AW83,AW83-AV85,AW84-AV85)+0.00000001),1)</f>
        <v>0</v>
      </c>
      <c r="AX87" s="22">
        <f t="shared" ref="AX87" si="508">FLOOR(IF(OR(AX82=0,AX82=1),IF(AX86&gt;AX83,AX83,IF(AX80&gt;=AX86,AX86,AX80)+0.00000001),IF(AX84&gt;=AX83,AX83-AW85,AX84-AW85)+0.00000001),1)</f>
        <v>0</v>
      </c>
      <c r="AY87" s="22">
        <f t="shared" ref="AY87" si="509">FLOOR(IF(OR(AY82=0,AY82=1),IF(AY86&gt;AY83,AY83,IF(AY80&gt;=AY86,AY86,AY80)+0.00000001),IF(AY84&gt;=AY83,AY83-AX85,AY84-AX85)+0.00000001),1)</f>
        <v>0</v>
      </c>
      <c r="AZ87" s="22">
        <f t="shared" ref="AZ87" si="510">FLOOR(IF(OR(AZ82=0,AZ82=1),IF(AZ86&gt;AZ83,AZ83,IF(AZ80&gt;=AZ86,AZ86,AZ80)+0.00000001),IF(AZ84&gt;=AZ83,AZ83-AY85,AZ84-AY85)+0.00000001),1)</f>
        <v>0</v>
      </c>
      <c r="BA87" s="22">
        <f t="shared" ref="BA87" si="511">FLOOR(IF(OR(BA82=0,BA82=1),IF(BA86&gt;BA83,BA83,IF(BA80&gt;=BA86,BA86,BA80)+0.00000001),IF(BA84&gt;=BA83,BA83-AZ85,BA84-AZ85)+0.00000001),1)</f>
        <v>0</v>
      </c>
      <c r="BB87" s="22">
        <f t="shared" ref="BB87" si="512">FLOOR(IF(OR(BB82=0,BB82=1),IF(BB86&gt;BB83,BB83,IF(BB80&gt;=BB86,BB86,BB80)+0.00000001),IF(BB84&gt;=BB83,BB83-BA85,BB84-BA85)+0.00000001),1)</f>
        <v>0</v>
      </c>
      <c r="BC87" s="564"/>
      <c r="BD87" s="487"/>
      <c r="BE87" s="497"/>
      <c r="BF87" s="50"/>
    </row>
    <row r="88" spans="1:71" s="51" customFormat="1" ht="32.5" customHeight="1" thickBot="1" x14ac:dyDescent="0.4">
      <c r="A88" s="50"/>
      <c r="B88" s="67"/>
      <c r="C88" s="33"/>
      <c r="D88" s="33"/>
      <c r="E88" s="33"/>
      <c r="F88" s="33"/>
      <c r="G88" s="33"/>
      <c r="H88" s="33"/>
      <c r="I88" s="33"/>
      <c r="J88" s="19"/>
      <c r="K88" s="7"/>
      <c r="L88" s="135"/>
      <c r="M88" s="136"/>
      <c r="O88" s="220"/>
      <c r="R88" s="212" t="s">
        <v>104</v>
      </c>
      <c r="S88" s="26">
        <f>IFERROR((S87*$H$79),0)</f>
        <v>0</v>
      </c>
      <c r="T88" s="26">
        <f t="shared" ref="T88:BB88" si="513">IFERROR((T87*$H$79),0)</f>
        <v>0</v>
      </c>
      <c r="U88" s="26">
        <f t="shared" si="513"/>
        <v>0</v>
      </c>
      <c r="V88" s="26">
        <f t="shared" si="513"/>
        <v>0</v>
      </c>
      <c r="W88" s="26">
        <f t="shared" si="513"/>
        <v>0</v>
      </c>
      <c r="X88" s="26">
        <f t="shared" si="513"/>
        <v>0</v>
      </c>
      <c r="Y88" s="26">
        <f t="shared" si="513"/>
        <v>0</v>
      </c>
      <c r="Z88" s="26">
        <f t="shared" si="513"/>
        <v>0</v>
      </c>
      <c r="AA88" s="26">
        <f t="shared" si="513"/>
        <v>0</v>
      </c>
      <c r="AB88" s="26">
        <f t="shared" si="513"/>
        <v>0</v>
      </c>
      <c r="AC88" s="26">
        <f t="shared" si="513"/>
        <v>0</v>
      </c>
      <c r="AD88" s="26">
        <f t="shared" si="513"/>
        <v>0</v>
      </c>
      <c r="AE88" s="26">
        <f t="shared" si="513"/>
        <v>0</v>
      </c>
      <c r="AF88" s="26">
        <f t="shared" si="513"/>
        <v>0</v>
      </c>
      <c r="AG88" s="26">
        <f t="shared" si="513"/>
        <v>0</v>
      </c>
      <c r="AH88" s="26">
        <f t="shared" si="513"/>
        <v>0</v>
      </c>
      <c r="AI88" s="26">
        <f t="shared" si="513"/>
        <v>0</v>
      </c>
      <c r="AJ88" s="26">
        <f t="shared" si="513"/>
        <v>0</v>
      </c>
      <c r="AK88" s="26">
        <f t="shared" si="513"/>
        <v>0</v>
      </c>
      <c r="AL88" s="26">
        <f t="shared" si="513"/>
        <v>0</v>
      </c>
      <c r="AM88" s="26">
        <f t="shared" si="513"/>
        <v>0</v>
      </c>
      <c r="AN88" s="26">
        <f t="shared" si="513"/>
        <v>0</v>
      </c>
      <c r="AO88" s="26">
        <f t="shared" si="513"/>
        <v>0</v>
      </c>
      <c r="AP88" s="26">
        <f t="shared" si="513"/>
        <v>0</v>
      </c>
      <c r="AQ88" s="26">
        <f t="shared" si="513"/>
        <v>0</v>
      </c>
      <c r="AR88" s="26">
        <f t="shared" si="513"/>
        <v>0</v>
      </c>
      <c r="AS88" s="26">
        <f t="shared" si="513"/>
        <v>0</v>
      </c>
      <c r="AT88" s="26">
        <f t="shared" si="513"/>
        <v>0</v>
      </c>
      <c r="AU88" s="26">
        <f t="shared" si="513"/>
        <v>0</v>
      </c>
      <c r="AV88" s="26">
        <f t="shared" si="513"/>
        <v>0</v>
      </c>
      <c r="AW88" s="26">
        <f t="shared" si="513"/>
        <v>0</v>
      </c>
      <c r="AX88" s="26">
        <f t="shared" si="513"/>
        <v>0</v>
      </c>
      <c r="AY88" s="26">
        <f t="shared" si="513"/>
        <v>0</v>
      </c>
      <c r="AZ88" s="26">
        <f t="shared" si="513"/>
        <v>0</v>
      </c>
      <c r="BA88" s="26">
        <f t="shared" si="513"/>
        <v>0</v>
      </c>
      <c r="BB88" s="26">
        <f t="shared" si="513"/>
        <v>0</v>
      </c>
      <c r="BC88" s="565"/>
      <c r="BD88" s="488"/>
      <c r="BE88" s="498"/>
      <c r="BF88" s="50"/>
      <c r="BH88" s="103">
        <f>SUMIFS($S88:$BB88,$S78:$BB78,"1. SO")</f>
        <v>0</v>
      </c>
      <c r="BI88" s="103">
        <f>SUMIFS($S88:$BB88,$S78:$BB78,"2. SO")</f>
        <v>0</v>
      </c>
      <c r="BJ88" s="103">
        <f>SUMIFS($S88:$BB88,$S78:$BB78,"3. SO")</f>
        <v>0</v>
      </c>
      <c r="BK88" s="103">
        <f>SUMIFS($S88:$BB88,$S78:$BB78,"4. SO")</f>
        <v>0</v>
      </c>
      <c r="BL88" s="103">
        <f>SUMIFS($S88:$BB88,$S78:$BB78,"5. SO")</f>
        <v>0</v>
      </c>
      <c r="BM88" s="103">
        <f>SUMIFS($S88:$BB88,$S78:$BB78,"6. SO")</f>
        <v>0</v>
      </c>
      <c r="BN88" s="103">
        <f>SUMIFS($S88:$BB88,$S78:$BB78,"7. SO")</f>
        <v>0</v>
      </c>
      <c r="BO88" s="103">
        <f>SUMIFS($S88:$BB88,$S78:$BB78,"8. SO")</f>
        <v>0</v>
      </c>
      <c r="BP88" s="103">
        <f>SUMIFS($S88:$BB88,$S78:$BB78,"9. SO")</f>
        <v>0</v>
      </c>
      <c r="BQ88" s="103">
        <f>SUMIFS($S88:$BB88,$S78:$BB78,"10. SO")</f>
        <v>0</v>
      </c>
      <c r="BR88" s="103">
        <f>SUMIFS($S88:$BB88,$S78:$BB78,"11. SO")</f>
        <v>0</v>
      </c>
      <c r="BS88" s="103">
        <f>SUMIFS($S88:$BB88,$S78:$BB78,"12. SO")</f>
        <v>0</v>
      </c>
    </row>
    <row r="89" spans="1:71" s="51" customFormat="1" ht="23" customHeight="1" x14ac:dyDescent="0.35">
      <c r="A89" s="50"/>
      <c r="B89" s="67"/>
      <c r="C89" s="33"/>
      <c r="D89" s="33"/>
      <c r="E89" s="33"/>
      <c r="F89" s="33"/>
      <c r="G89" s="33"/>
      <c r="H89" s="33"/>
      <c r="I89" s="33"/>
      <c r="J89" s="19"/>
      <c r="K89" s="7"/>
      <c r="L89" s="135"/>
      <c r="M89" s="136"/>
      <c r="O89" s="470" t="s">
        <v>2</v>
      </c>
      <c r="P89" s="472"/>
      <c r="Q89" s="468"/>
      <c r="R89" s="210" t="s">
        <v>390</v>
      </c>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117"/>
      <c r="AR89" s="117"/>
      <c r="AS89" s="117"/>
      <c r="AT89" s="117"/>
      <c r="AU89" s="117"/>
      <c r="AV89" s="117"/>
      <c r="AW89" s="117"/>
      <c r="AX89" s="117"/>
      <c r="AY89" s="117"/>
      <c r="AZ89" s="117"/>
      <c r="BA89" s="117"/>
      <c r="BB89" s="117"/>
      <c r="BC89" s="563">
        <f>SUM(S98:BB98)</f>
        <v>0</v>
      </c>
      <c r="BD89" s="486">
        <f>SUM(S99:BB99)</f>
        <v>0</v>
      </c>
      <c r="BE89" s="571"/>
      <c r="BF89" s="50"/>
    </row>
    <row r="90" spans="1:71" s="51" customFormat="1" ht="23" customHeight="1" x14ac:dyDescent="0.35">
      <c r="A90" s="50"/>
      <c r="B90" s="67"/>
      <c r="C90" s="33"/>
      <c r="D90" s="33"/>
      <c r="E90" s="33"/>
      <c r="F90" s="33"/>
      <c r="G90" s="33"/>
      <c r="H90" s="33"/>
      <c r="I90" s="33"/>
      <c r="J90" s="19"/>
      <c r="K90" s="7"/>
      <c r="L90" s="135"/>
      <c r="M90" s="136"/>
      <c r="O90" s="470"/>
      <c r="P90" s="473"/>
      <c r="Q90" s="469"/>
      <c r="R90" s="210" t="s">
        <v>77</v>
      </c>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18"/>
      <c r="AW90" s="118"/>
      <c r="AX90" s="118"/>
      <c r="AY90" s="118"/>
      <c r="AZ90" s="118"/>
      <c r="BA90" s="118"/>
      <c r="BB90" s="118"/>
      <c r="BC90" s="564"/>
      <c r="BD90" s="487"/>
      <c r="BE90" s="497"/>
      <c r="BF90" s="50"/>
    </row>
    <row r="91" spans="1:71" s="51" customFormat="1" ht="29" x14ac:dyDescent="0.35">
      <c r="A91" s="50"/>
      <c r="B91" s="67"/>
      <c r="C91" s="33"/>
      <c r="D91" s="33"/>
      <c r="E91" s="33"/>
      <c r="F91" s="33"/>
      <c r="G91" s="33"/>
      <c r="H91" s="33"/>
      <c r="I91" s="33"/>
      <c r="J91" s="19"/>
      <c r="K91" s="7"/>
      <c r="L91" s="135"/>
      <c r="M91" s="136"/>
      <c r="O91" s="470"/>
      <c r="P91" s="473"/>
      <c r="Q91" s="469"/>
      <c r="R91" s="210" t="s">
        <v>88</v>
      </c>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564"/>
      <c r="BD91" s="487"/>
      <c r="BE91" s="497"/>
      <c r="BF91" s="50"/>
    </row>
    <row r="92" spans="1:71" s="51" customFormat="1" ht="14.5" hidden="1" customHeight="1" thickBot="1" x14ac:dyDescent="0.4">
      <c r="A92" s="50"/>
      <c r="B92" s="67"/>
      <c r="C92" s="33"/>
      <c r="D92" s="33"/>
      <c r="E92" s="33"/>
      <c r="F92" s="33"/>
      <c r="G92" s="33"/>
      <c r="H92" s="33"/>
      <c r="I92" s="33"/>
      <c r="J92" s="19"/>
      <c r="K92" s="7"/>
      <c r="L92" s="135"/>
      <c r="M92" s="136"/>
      <c r="O92" s="220"/>
      <c r="P92" s="202"/>
      <c r="Q92" s="363"/>
      <c r="R92" s="211" t="s">
        <v>89</v>
      </c>
      <c r="S92" s="20">
        <f>IF(S90&lt;&gt;0,1,0)</f>
        <v>0</v>
      </c>
      <c r="T92" s="20">
        <f t="shared" ref="T92" si="514">IF(S92&gt;0,S92+1,IF(T90&lt;&gt;0,1,0))</f>
        <v>0</v>
      </c>
      <c r="U92" s="20">
        <f t="shared" ref="U92" si="515">IF(T92&gt;0,T92+1,IF(U90&lt;&gt;0,1,0))</f>
        <v>0</v>
      </c>
      <c r="V92" s="20">
        <f t="shared" ref="V92" si="516">IF(U92&gt;0,U92+1,IF(V90&lt;&gt;0,1,0))</f>
        <v>0</v>
      </c>
      <c r="W92" s="20">
        <f t="shared" ref="W92" si="517">IF(V92&gt;0,V92+1,IF(W90&lt;&gt;0,1,0))</f>
        <v>0</v>
      </c>
      <c r="X92" s="20">
        <f t="shared" ref="X92" si="518">IF(W92&gt;0,W92+1,IF(X90&lt;&gt;0,1,0))</f>
        <v>0</v>
      </c>
      <c r="Y92" s="20">
        <f t="shared" ref="Y92" si="519">IF(X92&gt;0,X92+1,IF(Y90&lt;&gt;0,1,0))</f>
        <v>0</v>
      </c>
      <c r="Z92" s="20">
        <f t="shared" ref="Z92" si="520">IF(Y92&gt;0,Y92+1,IF(Z90&lt;&gt;0,1,0))</f>
        <v>0</v>
      </c>
      <c r="AA92" s="20">
        <f t="shared" ref="AA92" si="521">IF(Z92&gt;0,Z92+1,IF(AA90&lt;&gt;0,1,0))</f>
        <v>0</v>
      </c>
      <c r="AB92" s="20">
        <f t="shared" ref="AB92" si="522">IF(AA92&gt;0,AA92+1,IF(AB90&lt;&gt;0,1,0))</f>
        <v>0</v>
      </c>
      <c r="AC92" s="20">
        <f t="shared" ref="AC92" si="523">IF(AB92&gt;0,AB92+1,IF(AC90&lt;&gt;0,1,0))</f>
        <v>0</v>
      </c>
      <c r="AD92" s="20">
        <f t="shared" ref="AD92" si="524">IF(AC92&gt;0,AC92+1,IF(AD90&lt;&gt;0,1,0))</f>
        <v>0</v>
      </c>
      <c r="AE92" s="20">
        <f t="shared" ref="AE92" si="525">IF(AD92&gt;0,AD92+1,IF(AE90&lt;&gt;0,1,0))</f>
        <v>0</v>
      </c>
      <c r="AF92" s="20">
        <f t="shared" ref="AF92" si="526">IF(AE92&gt;0,AE92+1,IF(AF90&lt;&gt;0,1,0))</f>
        <v>0</v>
      </c>
      <c r="AG92" s="20">
        <f t="shared" ref="AG92" si="527">IF(AF92&gt;0,AF92+1,IF(AG90&lt;&gt;0,1,0))</f>
        <v>0</v>
      </c>
      <c r="AH92" s="20">
        <f t="shared" ref="AH92" si="528">IF(AG92&gt;0,AG92+1,IF(AH90&lt;&gt;0,1,0))</f>
        <v>0</v>
      </c>
      <c r="AI92" s="20">
        <f t="shared" ref="AI92" si="529">IF(AH92&gt;0,AH92+1,IF(AI90&lt;&gt;0,1,0))</f>
        <v>0</v>
      </c>
      <c r="AJ92" s="20">
        <f t="shared" ref="AJ92" si="530">IF(AI92&gt;0,AI92+1,IF(AJ90&lt;&gt;0,1,0))</f>
        <v>0</v>
      </c>
      <c r="AK92" s="20">
        <f t="shared" ref="AK92" si="531">IF(AJ92&gt;0,AJ92+1,IF(AK90&lt;&gt;0,1,0))</f>
        <v>0</v>
      </c>
      <c r="AL92" s="20">
        <f t="shared" ref="AL92" si="532">IF(AK92&gt;0,AK92+1,IF(AL90&lt;&gt;0,1,0))</f>
        <v>0</v>
      </c>
      <c r="AM92" s="20">
        <f t="shared" ref="AM92" si="533">IF(AL92&gt;0,AL92+1,IF(AM90&lt;&gt;0,1,0))</f>
        <v>0</v>
      </c>
      <c r="AN92" s="20">
        <f t="shared" ref="AN92" si="534">IF(AM92&gt;0,AM92+1,IF(AN90&lt;&gt;0,1,0))</f>
        <v>0</v>
      </c>
      <c r="AO92" s="20">
        <f t="shared" ref="AO92" si="535">IF(AN92&gt;0,AN92+1,IF(AO90&lt;&gt;0,1,0))</f>
        <v>0</v>
      </c>
      <c r="AP92" s="20">
        <f t="shared" ref="AP92" si="536">IF(AO92&gt;0,AO92+1,IF(AP90&lt;&gt;0,1,0))</f>
        <v>0</v>
      </c>
      <c r="AQ92" s="20">
        <f t="shared" ref="AQ92" si="537">IF(AP92&gt;0,AP92+1,IF(AQ90&lt;&gt;0,1,0))</f>
        <v>0</v>
      </c>
      <c r="AR92" s="20">
        <f t="shared" ref="AR92" si="538">IF(AQ92&gt;0,AQ92+1,IF(AR90&lt;&gt;0,1,0))</f>
        <v>0</v>
      </c>
      <c r="AS92" s="20">
        <f t="shared" ref="AS92" si="539">IF(AR92&gt;0,AR92+1,IF(AS90&lt;&gt;0,1,0))</f>
        <v>0</v>
      </c>
      <c r="AT92" s="20">
        <f t="shared" ref="AT92" si="540">IF(AS92&gt;0,AS92+1,IF(AT90&lt;&gt;0,1,0))</f>
        <v>0</v>
      </c>
      <c r="AU92" s="20">
        <f t="shared" ref="AU92" si="541">IF(AT92&gt;0,AT92+1,IF(AU90&lt;&gt;0,1,0))</f>
        <v>0</v>
      </c>
      <c r="AV92" s="20">
        <f t="shared" ref="AV92" si="542">IF(AU92&gt;0,AU92+1,IF(AV90&lt;&gt;0,1,0))</f>
        <v>0</v>
      </c>
      <c r="AW92" s="20">
        <f t="shared" ref="AW92" si="543">IF(AV92&gt;0,AV92+1,IF(AW90&lt;&gt;0,1,0))</f>
        <v>0</v>
      </c>
      <c r="AX92" s="20">
        <f t="shared" ref="AX92" si="544">IF(AW92&gt;0,AW92+1,IF(AX90&lt;&gt;0,1,0))</f>
        <v>0</v>
      </c>
      <c r="AY92" s="20">
        <f t="shared" ref="AY92" si="545">IF(AX92&gt;0,AX92+1,IF(AY90&lt;&gt;0,1,0))</f>
        <v>0</v>
      </c>
      <c r="AZ92" s="20">
        <f t="shared" ref="AZ92" si="546">IF(AY92&gt;0,AY92+1,IF(AZ90&lt;&gt;0,1,0))</f>
        <v>0</v>
      </c>
      <c r="BA92" s="20">
        <f t="shared" ref="BA92" si="547">IF(AZ92&gt;0,AZ92+1,IF(BA90&lt;&gt;0,1,0))</f>
        <v>0</v>
      </c>
      <c r="BB92" s="20">
        <f t="shared" ref="BB92" si="548">IF(BA92&gt;0,BA92+1,IF(BB90&lt;&gt;0,1,0))</f>
        <v>0</v>
      </c>
      <c r="BC92" s="564"/>
      <c r="BD92" s="487"/>
      <c r="BE92" s="497"/>
      <c r="BF92" s="50"/>
    </row>
    <row r="93" spans="1:71" s="51" customFormat="1" ht="14.5" hidden="1" customHeight="1" x14ac:dyDescent="0.35">
      <c r="A93" s="50"/>
      <c r="B93" s="67"/>
      <c r="C93" s="33"/>
      <c r="D93" s="33"/>
      <c r="E93" s="33"/>
      <c r="F93" s="33"/>
      <c r="G93" s="33"/>
      <c r="H93" s="33"/>
      <c r="I93" s="33"/>
      <c r="J93" s="19"/>
      <c r="K93" s="7"/>
      <c r="L93" s="135"/>
      <c r="M93" s="136"/>
      <c r="O93" s="220"/>
      <c r="P93" s="202"/>
      <c r="Q93" s="363"/>
      <c r="R93" s="211" t="s">
        <v>90</v>
      </c>
      <c r="S93" s="20">
        <f>S92</f>
        <v>0</v>
      </c>
      <c r="T93" s="20">
        <f>IF(T92=0,0,IF(OR(S93=0,S93=12),1,S93+1))</f>
        <v>0</v>
      </c>
      <c r="U93" s="20">
        <f t="shared" ref="U93" si="549">IF(U92=0,0,IF(OR(T93=0,T93=12),1,T93+1))</f>
        <v>0</v>
      </c>
      <c r="V93" s="20">
        <f t="shared" ref="V93" si="550">IF(V92=0,0,IF(OR(U93=0,U93=12),1,U93+1))</f>
        <v>0</v>
      </c>
      <c r="W93" s="20">
        <f t="shared" ref="W93" si="551">IF(W92=0,0,IF(OR(V93=0,V93=12),1,V93+1))</f>
        <v>0</v>
      </c>
      <c r="X93" s="20">
        <f t="shared" ref="X93" si="552">IF(X92=0,0,IF(OR(W93=0,W93=12),1,W93+1))</f>
        <v>0</v>
      </c>
      <c r="Y93" s="20">
        <f t="shared" ref="Y93" si="553">IF(Y92=0,0,IF(OR(X93=0,X93=12),1,X93+1))</f>
        <v>0</v>
      </c>
      <c r="Z93" s="20">
        <f t="shared" ref="Z93" si="554">IF(Z92=0,0,IF(OR(Y93=0,Y93=12),1,Y93+1))</f>
        <v>0</v>
      </c>
      <c r="AA93" s="20">
        <f t="shared" ref="AA93" si="555">IF(AA92=0,0,IF(OR(Z93=0,Z93=12),1,Z93+1))</f>
        <v>0</v>
      </c>
      <c r="AB93" s="20">
        <f t="shared" ref="AB93" si="556">IF(AB92=0,0,IF(OR(AA93=0,AA93=12),1,AA93+1))</f>
        <v>0</v>
      </c>
      <c r="AC93" s="20">
        <f t="shared" ref="AC93" si="557">IF(AC92=0,0,IF(OR(AB93=0,AB93=12),1,AB93+1))</f>
        <v>0</v>
      </c>
      <c r="AD93" s="20">
        <f t="shared" ref="AD93" si="558">IF(AD92=0,0,IF(OR(AC93=0,AC93=12),1,AC93+1))</f>
        <v>0</v>
      </c>
      <c r="AE93" s="20">
        <f t="shared" ref="AE93" si="559">IF(AE92=0,0,IF(OR(AD93=0,AD93=12),1,AD93+1))</f>
        <v>0</v>
      </c>
      <c r="AF93" s="20">
        <f t="shared" ref="AF93" si="560">IF(AF92=0,0,IF(OR(AE93=0,AE93=12),1,AE93+1))</f>
        <v>0</v>
      </c>
      <c r="AG93" s="20">
        <f t="shared" ref="AG93" si="561">IF(AG92=0,0,IF(OR(AF93=0,AF93=12),1,AF93+1))</f>
        <v>0</v>
      </c>
      <c r="AH93" s="20">
        <f t="shared" ref="AH93" si="562">IF(AH92=0,0,IF(OR(AG93=0,AG93=12),1,AG93+1))</f>
        <v>0</v>
      </c>
      <c r="AI93" s="20">
        <f t="shared" ref="AI93" si="563">IF(AI92=0,0,IF(OR(AH93=0,AH93=12),1,AH93+1))</f>
        <v>0</v>
      </c>
      <c r="AJ93" s="20">
        <f t="shared" ref="AJ93" si="564">IF(AJ92=0,0,IF(OR(AI93=0,AI93=12),1,AI93+1))</f>
        <v>0</v>
      </c>
      <c r="AK93" s="20">
        <f t="shared" ref="AK93" si="565">IF(AK92=0,0,IF(OR(AJ93=0,AJ93=12),1,AJ93+1))</f>
        <v>0</v>
      </c>
      <c r="AL93" s="20">
        <f t="shared" ref="AL93" si="566">IF(AL92=0,0,IF(OR(AK93=0,AK93=12),1,AK93+1))</f>
        <v>0</v>
      </c>
      <c r="AM93" s="20">
        <f t="shared" ref="AM93" si="567">IF(AM92=0,0,IF(OR(AL93=0,AL93=12),1,AL93+1))</f>
        <v>0</v>
      </c>
      <c r="AN93" s="20">
        <f t="shared" ref="AN93" si="568">IF(AN92=0,0,IF(OR(AM93=0,AM93=12),1,AM93+1))</f>
        <v>0</v>
      </c>
      <c r="AO93" s="20">
        <f t="shared" ref="AO93" si="569">IF(AO92=0,0,IF(OR(AN93=0,AN93=12),1,AN93+1))</f>
        <v>0</v>
      </c>
      <c r="AP93" s="20">
        <f t="shared" ref="AP93" si="570">IF(AP92=0,0,IF(OR(AO93=0,AO93=12),1,AO93+1))</f>
        <v>0</v>
      </c>
      <c r="AQ93" s="20">
        <f t="shared" ref="AQ93" si="571">IF(AQ92=0,0,IF(OR(AP93=0,AP93=12),1,AP93+1))</f>
        <v>0</v>
      </c>
      <c r="AR93" s="20">
        <f t="shared" ref="AR93" si="572">IF(AR92=0,0,IF(OR(AQ93=0,AQ93=12),1,AQ93+1))</f>
        <v>0</v>
      </c>
      <c r="AS93" s="20">
        <f t="shared" ref="AS93" si="573">IF(AS92=0,0,IF(OR(AR93=0,AR93=12),1,AR93+1))</f>
        <v>0</v>
      </c>
      <c r="AT93" s="20">
        <f t="shared" ref="AT93" si="574">IF(AT92=0,0,IF(OR(AS93=0,AS93=12),1,AS93+1))</f>
        <v>0</v>
      </c>
      <c r="AU93" s="20">
        <f t="shared" ref="AU93" si="575">IF(AU92=0,0,IF(OR(AT93=0,AT93=12),1,AT93+1))</f>
        <v>0</v>
      </c>
      <c r="AV93" s="20">
        <f t="shared" ref="AV93" si="576">IF(AV92=0,0,IF(OR(AU93=0,AU93=12),1,AU93+1))</f>
        <v>0</v>
      </c>
      <c r="AW93" s="20">
        <f t="shared" ref="AW93" si="577">IF(AW92=0,0,IF(OR(AV93=0,AV93=12),1,AV93+1))</f>
        <v>0</v>
      </c>
      <c r="AX93" s="20">
        <f t="shared" ref="AX93" si="578">IF(AX92=0,0,IF(OR(AW93=0,AW93=12),1,AW93+1))</f>
        <v>0</v>
      </c>
      <c r="AY93" s="20">
        <f t="shared" ref="AY93" si="579">IF(AY92=0,0,IF(OR(AX93=0,AX93=12),1,AX93+1))</f>
        <v>0</v>
      </c>
      <c r="AZ93" s="20">
        <f t="shared" ref="AZ93" si="580">IF(AZ92=0,0,IF(OR(AY93=0,AY93=12),1,AY93+1))</f>
        <v>0</v>
      </c>
      <c r="BA93" s="20">
        <f t="shared" ref="BA93" si="581">IF(BA92=0,0,IF(OR(AZ93=0,AZ93=12),1,AZ93+1))</f>
        <v>0</v>
      </c>
      <c r="BB93" s="20">
        <f t="shared" ref="BB93" si="582">IF(BB92=0,0,IF(OR(BA93=0,BA93=12),1,BA93+1))</f>
        <v>0</v>
      </c>
      <c r="BC93" s="564"/>
      <c r="BD93" s="487"/>
      <c r="BE93" s="497"/>
      <c r="BF93" s="50"/>
    </row>
    <row r="94" spans="1:71" s="51" customFormat="1" ht="43.5" x14ac:dyDescent="0.35">
      <c r="A94" s="50"/>
      <c r="B94" s="67"/>
      <c r="C94" s="33"/>
      <c r="D94" s="33"/>
      <c r="E94" s="33"/>
      <c r="F94" s="33"/>
      <c r="G94" s="33"/>
      <c r="H94" s="33"/>
      <c r="I94" s="33"/>
      <c r="J94" s="19"/>
      <c r="K94" s="7"/>
      <c r="L94" s="135"/>
      <c r="M94" s="136"/>
      <c r="O94" s="220"/>
      <c r="R94" s="210" t="s">
        <v>165</v>
      </c>
      <c r="S94" s="22">
        <f>IF(S93&gt;0,IF(S97&gt;$F79,$F79,S97),0)</f>
        <v>0</v>
      </c>
      <c r="T94" s="22">
        <f>IF(T93&gt;0,IF((SUMIFS($S96:S96,$S93:S93,12)+IF(S93=12,0,S94)+T97)&gt;=$F79,$F79-FLOOR(SUMIFS($S96:S96,$S93:S93,12),1),IF(T93=1,T97,T97+S94)),0)</f>
        <v>0</v>
      </c>
      <c r="U94" s="22">
        <f>IF(U93&gt;0,IF((SUMIFS($S96:T96,$S93:T93,12)+IF(T93=12,0,T94)+U97)&gt;=$F79,$F79-FLOOR(SUMIFS($S96:T96,$S93:T93,12),1),IF(U93=1,U97,U97+T94)),0)</f>
        <v>0</v>
      </c>
      <c r="V94" s="22">
        <f>IF(V93&gt;0,IF((SUMIFS($S96:U96,$S93:U93,12)+IF(U93=12,0,U94)+V97)&gt;=$F79,$F79-FLOOR(SUMIFS($S96:U96,$S93:U93,12),1),IF(V93=1,V97,V97+U94)),0)</f>
        <v>0</v>
      </c>
      <c r="W94" s="22">
        <f>IF(W93&gt;0,IF((SUMIFS($S96:V96,$S93:V93,12)+IF(V93=12,0,V94)+W97)&gt;=$F79,$F79-FLOOR(SUMIFS($S96:V96,$S93:V93,12),1),IF(W93=1,W97,W97+V94)),0)</f>
        <v>0</v>
      </c>
      <c r="X94" s="22">
        <f>IF(X93&gt;0,IF((SUMIFS($S96:W96,$S93:W93,12)+IF(W93=12,0,W94)+X97)&gt;=$F79,$F79-FLOOR(SUMIFS($S96:W96,$S93:W93,12),1),IF(X93=1,X97,X97+W94)),0)</f>
        <v>0</v>
      </c>
      <c r="Y94" s="22">
        <f>IF(Y93&gt;0,IF((SUMIFS($S96:X96,$S93:X93,12)+IF(X93=12,0,X94)+Y97)&gt;=$F79,$F79-FLOOR(SUMIFS($S96:X96,$S93:X93,12),1),IF(Y93=1,Y97,Y97+X94)),0)</f>
        <v>0</v>
      </c>
      <c r="Z94" s="22">
        <f>IF(Z93&gt;0,IF((SUMIFS($S96:Y96,$S93:Y93,12)+IF(Y93=12,0,Y94)+Z97)&gt;=$F79,$F79-FLOOR(SUMIFS($S96:Y96,$S93:Y93,12),1),IF(Z93=1,Z97,Z97+Y94)),0)</f>
        <v>0</v>
      </c>
      <c r="AA94" s="22">
        <f>IF(AA93&gt;0,IF((SUMIFS($S96:Z96,$S93:Z93,12)+IF(Z93=12,0,Z94)+AA97)&gt;=$F79,$F79-FLOOR(SUMIFS($S96:Z96,$S93:Z93,12),1),IF(AA93=1,AA97,AA97+Z94)),0)</f>
        <v>0</v>
      </c>
      <c r="AB94" s="22">
        <f>IF(AB93&gt;0,IF((SUMIFS($S96:AA96,$S93:AA93,12)+IF(AA93=12,0,AA94)+AB97)&gt;=$F79,$F79-FLOOR(SUMIFS($S96:AA96,$S93:AA93,12),1),IF(AB93=1,AB97,AB97+AA94)),0)</f>
        <v>0</v>
      </c>
      <c r="AC94" s="22">
        <f>IF(AC93&gt;0,IF((SUMIFS($S96:AB96,$S93:AB93,12)+IF(AB93=12,0,AB94)+AC97)&gt;=$F79,$F79-FLOOR(SUMIFS($S96:AB96,$S93:AB93,12),1),IF(AC93=1,AC97,AC97+AB94)),0)</f>
        <v>0</v>
      </c>
      <c r="AD94" s="22">
        <f>IF(AD93&gt;0,IF((SUMIFS($S96:AC96,$S93:AC93,12)+IF(AC93=12,0,AC94)+AD97)&gt;=$F79,$F79-FLOOR(SUMIFS($S96:AC96,$S93:AC93,12),1),IF(AD93=1,AD97,AD97+AC94)),0)</f>
        <v>0</v>
      </c>
      <c r="AE94" s="22">
        <f>IF(AE93&gt;0,IF((SUMIFS($S96:AD96,$S93:AD93,12)+IF(AD93=12,0,AD94)+AE97)&gt;=$F79,$F79-FLOOR(SUMIFS($S96:AD96,$S93:AD93,12),1),IF(AE93=1,AE97,AE97+AD94)),0)</f>
        <v>0</v>
      </c>
      <c r="AF94" s="22">
        <f>IF(AF93&gt;0,IF((SUMIFS($S96:AE96,$S93:AE93,12)+IF(AE93=12,0,AE94)+AF97)&gt;=$F79,$F79-FLOOR(SUMIFS($S96:AE96,$S93:AE93,12),1),IF(AF93=1,AF97,AF97+AE94)),0)</f>
        <v>0</v>
      </c>
      <c r="AG94" s="22">
        <f>IF(AG93&gt;0,IF((SUMIFS($S96:AF96,$S93:AF93,12)+IF(AF93=12,0,AF94)+AG97)&gt;=$F79,$F79-FLOOR(SUMIFS($S96:AF96,$S93:AF93,12),1),IF(AG93=1,AG97,AG97+AF94)),0)</f>
        <v>0</v>
      </c>
      <c r="AH94" s="22">
        <f>IF(AH93&gt;0,IF((SUMIFS($S96:AG96,$S93:AG93,12)+IF(AG93=12,0,AG94)+AH97)&gt;=$F79,$F79-FLOOR(SUMIFS($S96:AG96,$S93:AG93,12),1),IF(AH93=1,AH97,AH97+AG94)),0)</f>
        <v>0</v>
      </c>
      <c r="AI94" s="22">
        <f>IF(AI93&gt;0,IF((SUMIFS($S96:AH96,$S93:AH93,12)+IF(AH93=12,0,AH94)+AI97)&gt;=$F79,$F79-FLOOR(SUMIFS($S96:AH96,$S93:AH93,12),1),IF(AI93=1,AI97,AI97+AH94)),0)</f>
        <v>0</v>
      </c>
      <c r="AJ94" s="22">
        <f>IF(AJ93&gt;0,IF((SUMIFS($S96:AI96,$S93:AI93,12)+IF(AI93=12,0,AI94)+AJ97)&gt;=$F79,$F79-FLOOR(SUMIFS($S96:AI96,$S93:AI93,12),1),IF(AJ93=1,AJ97,AJ97+AI94)),0)</f>
        <v>0</v>
      </c>
      <c r="AK94" s="22">
        <f>IF(AK93&gt;0,IF((SUMIFS($S96:AJ96,$S93:AJ93,12)+IF(AJ93=12,0,AJ94)+AK97)&gt;=$F79,$F79-FLOOR(SUMIFS($S96:AJ96,$S93:AJ93,12),1),IF(AK93=1,AK97,AK97+AJ94)),0)</f>
        <v>0</v>
      </c>
      <c r="AL94" s="22">
        <f>IF(AL93&gt;0,IF((SUMIFS($S96:AK96,$S93:AK93,12)+IF(AK93=12,0,AK94)+AL97)&gt;=$F79,$F79-FLOOR(SUMIFS($S96:AK96,$S93:AK93,12),1),IF(AL93=1,AL97,AL97+AK94)),0)</f>
        <v>0</v>
      </c>
      <c r="AM94" s="22">
        <f>IF(AM93&gt;0,IF((SUMIFS($S96:AL96,$S93:AL93,12)+IF(AL93=12,0,AL94)+AM97)&gt;=$F79,$F79-FLOOR(SUMIFS($S96:AL96,$S93:AL93,12),1),IF(AM93=1,AM97,AM97+AL94)),0)</f>
        <v>0</v>
      </c>
      <c r="AN94" s="22">
        <f>IF(AN93&gt;0,IF((SUMIFS($S96:AM96,$S93:AM93,12)+IF(AM93=12,0,AM94)+AN97)&gt;=$F79,$F79-FLOOR(SUMIFS($S96:AM96,$S93:AM93,12),1),IF(AN93=1,AN97,AN97+AM94)),0)</f>
        <v>0</v>
      </c>
      <c r="AO94" s="22">
        <f>IF(AO93&gt;0,IF((SUMIFS($S96:AN96,$S93:AN93,12)+IF(AN93=12,0,AN94)+AO97)&gt;=$F79,$F79-FLOOR(SUMIFS($S96:AN96,$S93:AN93,12),1),IF(AO93=1,AO97,AO97+AN94)),0)</f>
        <v>0</v>
      </c>
      <c r="AP94" s="22">
        <f>IF(AP93&gt;0,IF((SUMIFS($S96:AO96,$S93:AO93,12)+IF(AO93=12,0,AO94)+AP97)&gt;=$F79,$F79-FLOOR(SUMIFS($S96:AO96,$S93:AO93,12),1),IF(AP93=1,AP97,AP97+AO94)),0)</f>
        <v>0</v>
      </c>
      <c r="AQ94" s="22">
        <f>IF(AQ93&gt;0,IF((SUMIFS($S96:AP96,$S93:AP93,12)+IF(AP93=12,0,AP94)+AQ97)&gt;=$F79,$F79-FLOOR(SUMIFS($S96:AP96,$S93:AP93,12),1),IF(AQ93=1,AQ97,AQ97+AP94)),0)</f>
        <v>0</v>
      </c>
      <c r="AR94" s="22">
        <f>IF(AR93&gt;0,IF((SUMIFS($S96:AQ96,$S93:AQ93,12)+IF(AQ93=12,0,AQ94)+AR97)&gt;=$F79,$F79-FLOOR(SUMIFS($S96:AQ96,$S93:AQ93,12),1),IF(AR93=1,AR97,AR97+AQ94)),0)</f>
        <v>0</v>
      </c>
      <c r="AS94" s="22">
        <f>IF(AS93&gt;0,IF((SUMIFS($S96:AR96,$S93:AR93,12)+IF(AR93=12,0,AR94)+AS97)&gt;=$F79,$F79-FLOOR(SUMIFS($S96:AR96,$S93:AR93,12),1),IF(AS93=1,AS97,AS97+AR94)),0)</f>
        <v>0</v>
      </c>
      <c r="AT94" s="22">
        <f>IF(AT93&gt;0,IF((SUMIFS($S96:AS96,$S93:AS93,12)+IF(AS93=12,0,AS94)+AT97)&gt;=$F79,$F79-FLOOR(SUMIFS($S96:AS96,$S93:AS93,12),1),IF(AT93=1,AT97,AT97+AS94)),0)</f>
        <v>0</v>
      </c>
      <c r="AU94" s="22">
        <f>IF(AU93&gt;0,IF((SUMIFS($S96:AT96,$S93:AT93,12)+IF(AT93=12,0,AT94)+AU97)&gt;=$F79,$F79-FLOOR(SUMIFS($S96:AT96,$S93:AT93,12),1),IF(AU93=1,AU97,AU97+AT94)),0)</f>
        <v>0</v>
      </c>
      <c r="AV94" s="22">
        <f>IF(AV93&gt;0,IF((SUMIFS($S96:AU96,$S93:AU93,12)+IF(AU93=12,0,AU94)+AV97)&gt;=$F79,$F79-FLOOR(SUMIFS($S96:AU96,$S93:AU93,12),1),IF(AV93=1,AV97,AV97+AU94)),0)</f>
        <v>0</v>
      </c>
      <c r="AW94" s="22">
        <f>IF(AW93&gt;0,IF((SUMIFS($S96:AV96,$S93:AV93,12)+IF(AV93=12,0,AV94)+AW97)&gt;=$F79,$F79-FLOOR(SUMIFS($S96:AV96,$S93:AV93,12),1),IF(AW93=1,AW97,AW97+AV94)),0)</f>
        <v>0</v>
      </c>
      <c r="AX94" s="22">
        <f>IF(AX93&gt;0,IF((SUMIFS($S96:AW96,$S93:AW93,12)+IF(AW93=12,0,AW94)+AX97)&gt;=$F79,$F79-FLOOR(SUMIFS($S96:AW96,$S93:AW93,12),1),IF(AX93=1,AX97,AX97+AW94)),0)</f>
        <v>0</v>
      </c>
      <c r="AY94" s="22">
        <f>IF(AY93&gt;0,IF((SUMIFS($S96:AX96,$S93:AX93,12)+IF(AX93=12,0,AX94)+AY97)&gt;=$F79,$F79-FLOOR(SUMIFS($S96:AX96,$S93:AX93,12),1),IF(AY93=1,AY97,AY97+AX94)),0)</f>
        <v>0</v>
      </c>
      <c r="AZ94" s="22">
        <f>IF(AZ93&gt;0,IF((SUMIFS($S96:AY96,$S93:AY93,12)+IF(AY93=12,0,AY94)+AZ97)&gt;=$F79,$F79-FLOOR(SUMIFS($S96:AY96,$S93:AY93,12),1),IF(AZ93=1,AZ97,AZ97+AY94)),0)</f>
        <v>0</v>
      </c>
      <c r="BA94" s="22">
        <f>IF(BA93&gt;0,IF((SUMIFS($S96:AZ96,$S93:AZ93,12)+IF(AZ93=12,0,AZ94)+BA97)&gt;=$F79,$F79-FLOOR(SUMIFS($S96:AZ96,$S93:AZ93,12),1),IF(BA93=1,BA97,BA97+AZ94)),0)</f>
        <v>0</v>
      </c>
      <c r="BB94" s="22">
        <f>IF(BB93&gt;0,IF((SUMIFS($S96:BA96,$S93:BA93,12)+IF(BA93=12,0,BA94)+BB97)&gt;=$F79,$F79-FLOOR(SUMIFS($S96:BA96,$S93:BA93,12),1),IF(BB93=1,BB97,BB97+BA94)),0)</f>
        <v>0</v>
      </c>
      <c r="BC94" s="564"/>
      <c r="BD94" s="487"/>
      <c r="BE94" s="497"/>
      <c r="BF94" s="50"/>
    </row>
    <row r="95" spans="1:71" s="51" customFormat="1" ht="39" hidden="1" customHeight="1" x14ac:dyDescent="0.35">
      <c r="A95" s="50"/>
      <c r="B95" s="67"/>
      <c r="C95" s="33"/>
      <c r="D95" s="33"/>
      <c r="E95" s="33"/>
      <c r="F95" s="33"/>
      <c r="G95" s="33"/>
      <c r="H95" s="33"/>
      <c r="I95" s="33"/>
      <c r="J95" s="19"/>
      <c r="K95" s="7"/>
      <c r="L95" s="135"/>
      <c r="M95" s="136"/>
      <c r="O95" s="220"/>
      <c r="R95" s="211" t="s">
        <v>111</v>
      </c>
      <c r="S95" s="21">
        <f>IF(S90&gt;0,S91,0)</f>
        <v>0</v>
      </c>
      <c r="T95" s="21">
        <f t="shared" ref="T95" si="583">IF(T90&gt;0,IF(T93=1,T91,T91+S95),S95)</f>
        <v>0</v>
      </c>
      <c r="U95" s="21">
        <f t="shared" ref="U95" si="584">IF(U90&gt;0,IF(U93=1,U91,U91+T95),T95)</f>
        <v>0</v>
      </c>
      <c r="V95" s="21">
        <f t="shared" ref="V95" si="585">IF(V90&gt;0,IF(V93=1,V91,V91+U95),U95)</f>
        <v>0</v>
      </c>
      <c r="W95" s="21">
        <f t="shared" ref="W95" si="586">IF(W90&gt;0,IF(W93=1,W91,W91+V95),V95)</f>
        <v>0</v>
      </c>
      <c r="X95" s="21">
        <f t="shared" ref="X95" si="587">IF(X90&gt;0,IF(X93=1,X91,X91+W95),W95)</f>
        <v>0</v>
      </c>
      <c r="Y95" s="21">
        <f t="shared" ref="Y95" si="588">IF(Y90&gt;0,IF(Y93=1,Y91,Y91+X95),X95)</f>
        <v>0</v>
      </c>
      <c r="Z95" s="21">
        <f t="shared" ref="Z95" si="589">IF(Z90&gt;0,IF(Z93=1,Z91,Z91+Y95),Y95)</f>
        <v>0</v>
      </c>
      <c r="AA95" s="21">
        <f t="shared" ref="AA95" si="590">IF(AA90&gt;0,IF(AA93=1,AA91,AA91+Z95),Z95)</f>
        <v>0</v>
      </c>
      <c r="AB95" s="21">
        <f t="shared" ref="AB95" si="591">IF(AB90&gt;0,IF(AB93=1,AB91,AB91+AA95),AA95)</f>
        <v>0</v>
      </c>
      <c r="AC95" s="21">
        <f t="shared" ref="AC95" si="592">IF(AC90&gt;0,IF(AC93=1,AC91,AC91+AB95),AB95)</f>
        <v>0</v>
      </c>
      <c r="AD95" s="21">
        <f t="shared" ref="AD95" si="593">IF(AD90&gt;0,IF(AD93=1,AD91,AD91+AC95),AC95)</f>
        <v>0</v>
      </c>
      <c r="AE95" s="21">
        <f t="shared" ref="AE95" si="594">IF(AE90&gt;0,IF(AE93=1,AE91,AE91+AD95),AD95)</f>
        <v>0</v>
      </c>
      <c r="AF95" s="21">
        <f t="shared" ref="AF95" si="595">IF(AF90&gt;0,IF(AF93=1,AF91,AF91+AE95),AE95)</f>
        <v>0</v>
      </c>
      <c r="AG95" s="21">
        <f t="shared" ref="AG95" si="596">IF(AG90&gt;0,IF(AG93=1,AG91,AG91+AF95),AF95)</f>
        <v>0</v>
      </c>
      <c r="AH95" s="21">
        <f t="shared" ref="AH95" si="597">IF(AH90&gt;0,IF(AH93=1,AH91,AH91+AG95),AG95)</f>
        <v>0</v>
      </c>
      <c r="AI95" s="21">
        <f t="shared" ref="AI95" si="598">IF(AI90&gt;0,IF(AI93=1,AI91,AI91+AH95),AH95)</f>
        <v>0</v>
      </c>
      <c r="AJ95" s="21">
        <f t="shared" ref="AJ95" si="599">IF(AJ90&gt;0,IF(AJ93=1,AJ91,AJ91+AI95),AI95)</f>
        <v>0</v>
      </c>
      <c r="AK95" s="21">
        <f t="shared" ref="AK95" si="600">IF(AK90&gt;0,IF(AK93=1,AK91,AK91+AJ95),AJ95)</f>
        <v>0</v>
      </c>
      <c r="AL95" s="21">
        <f t="shared" ref="AL95" si="601">IF(AL90&gt;0,IF(AL93=1,AL91,AL91+AK95),AK95)</f>
        <v>0</v>
      </c>
      <c r="AM95" s="21">
        <f t="shared" ref="AM95" si="602">IF(AM90&gt;0,IF(AM93=1,AM91,AM91+AL95),AL95)</f>
        <v>0</v>
      </c>
      <c r="AN95" s="21">
        <f t="shared" ref="AN95" si="603">IF(AN90&gt;0,IF(AN93=1,AN91,AN91+AM95),AM95)</f>
        <v>0</v>
      </c>
      <c r="AO95" s="21">
        <f t="shared" ref="AO95" si="604">IF(AO90&gt;0,IF(AO93=1,AO91,AO91+AN95),AN95)</f>
        <v>0</v>
      </c>
      <c r="AP95" s="21">
        <f t="shared" ref="AP95" si="605">IF(AP90&gt;0,IF(AP93=1,AP91,AP91+AO95),AO95)</f>
        <v>0</v>
      </c>
      <c r="AQ95" s="21">
        <f t="shared" ref="AQ95" si="606">IF(AQ90&gt;0,IF(AQ93=1,AQ91,AQ91+AP95),AP95)</f>
        <v>0</v>
      </c>
      <c r="AR95" s="21">
        <f t="shared" ref="AR95" si="607">IF(AR90&gt;0,IF(AR93=1,AR91,AR91+AQ95),AQ95)</f>
        <v>0</v>
      </c>
      <c r="AS95" s="21">
        <f t="shared" ref="AS95" si="608">IF(AS90&gt;0,IF(AS93=1,AS91,AS91+AR95),AR95)</f>
        <v>0</v>
      </c>
      <c r="AT95" s="21">
        <f t="shared" ref="AT95" si="609">IF(AT90&gt;0,IF(AT93=1,AT91,AT91+AS95),AS95)</f>
        <v>0</v>
      </c>
      <c r="AU95" s="21">
        <f t="shared" ref="AU95" si="610">IF(AU90&gt;0,IF(AU93=1,AU91,AU91+AT95),AT95)</f>
        <v>0</v>
      </c>
      <c r="AV95" s="21">
        <f t="shared" ref="AV95" si="611">IF(AV90&gt;0,IF(AV93=1,AV91,AV91+AU95),AU95)</f>
        <v>0</v>
      </c>
      <c r="AW95" s="21">
        <f t="shared" ref="AW95" si="612">IF(AW90&gt;0,IF(AW93=1,AW91,AW91+AV95),AV95)</f>
        <v>0</v>
      </c>
      <c r="AX95" s="21">
        <f t="shared" ref="AX95" si="613">IF(AX90&gt;0,IF(AX93=1,AX91,AX91+AW95),AW95)</f>
        <v>0</v>
      </c>
      <c r="AY95" s="21">
        <f t="shared" ref="AY95" si="614">IF(AY90&gt;0,IF(AY93=1,AY91,AY91+AX95),AX95)</f>
        <v>0</v>
      </c>
      <c r="AZ95" s="21">
        <f t="shared" ref="AZ95" si="615">IF(AZ90&gt;0,IF(AZ93=1,AZ91,AZ91+AY95),AY95)</f>
        <v>0</v>
      </c>
      <c r="BA95" s="21">
        <f t="shared" ref="BA95" si="616">IF(BA90&gt;0,IF(BA93=1,BA91,BA91+AZ95),AZ95)</f>
        <v>0</v>
      </c>
      <c r="BB95" s="21">
        <f t="shared" ref="BB95" si="617">IF(BB90&gt;0,IF(BB93=1,BB91,BB91+BA95),BA95)</f>
        <v>0</v>
      </c>
      <c r="BC95" s="564"/>
      <c r="BD95" s="487"/>
      <c r="BE95" s="497"/>
      <c r="BF95" s="50"/>
    </row>
    <row r="96" spans="1:71" s="51" customFormat="1" ht="26" hidden="1" customHeight="1" x14ac:dyDescent="0.35">
      <c r="A96" s="50"/>
      <c r="B96" s="67"/>
      <c r="C96" s="33"/>
      <c r="D96" s="33"/>
      <c r="E96" s="33"/>
      <c r="F96" s="33"/>
      <c r="G96" s="33"/>
      <c r="H96" s="33"/>
      <c r="I96" s="33"/>
      <c r="J96" s="19"/>
      <c r="K96" s="7"/>
      <c r="L96" s="135"/>
      <c r="M96" s="136"/>
      <c r="O96" s="220"/>
      <c r="R96" s="211" t="s">
        <v>112</v>
      </c>
      <c r="S96" s="21">
        <f>S98</f>
        <v>0</v>
      </c>
      <c r="T96" s="21">
        <f t="shared" ref="T96" si="618">IF(T93=1,T98,T98+S96)</f>
        <v>0</v>
      </c>
      <c r="U96" s="21">
        <f t="shared" ref="U96" si="619">IF(U93=1,U98,U98+T96)</f>
        <v>0</v>
      </c>
      <c r="V96" s="21">
        <f t="shared" ref="V96" si="620">IF(V93=1,V98,V98+U96)</f>
        <v>0</v>
      </c>
      <c r="W96" s="21">
        <f t="shared" ref="W96" si="621">IF(W93=1,W98,W98+V96)</f>
        <v>0</v>
      </c>
      <c r="X96" s="21">
        <f t="shared" ref="X96" si="622">IF(X93=1,X98,X98+W96)</f>
        <v>0</v>
      </c>
      <c r="Y96" s="21">
        <f t="shared" ref="Y96" si="623">IF(Y93=1,Y98,Y98+X96)</f>
        <v>0</v>
      </c>
      <c r="Z96" s="21">
        <f t="shared" ref="Z96" si="624">IF(Z93=1,Z98,Z98+Y96)</f>
        <v>0</v>
      </c>
      <c r="AA96" s="21">
        <f t="shared" ref="AA96" si="625">IF(AA93=1,AA98,AA98+Z96)</f>
        <v>0</v>
      </c>
      <c r="AB96" s="21">
        <f t="shared" ref="AB96" si="626">IF(AB93=1,AB98,AB98+AA96)</f>
        <v>0</v>
      </c>
      <c r="AC96" s="21">
        <f t="shared" ref="AC96" si="627">IF(AC93=1,AC98,AC98+AB96)</f>
        <v>0</v>
      </c>
      <c r="AD96" s="21">
        <f t="shared" ref="AD96" si="628">IF(AD93=1,AD98,AD98+AC96)</f>
        <v>0</v>
      </c>
      <c r="AE96" s="21">
        <f t="shared" ref="AE96" si="629">IF(AE93=1,AE98,AE98+AD96)</f>
        <v>0</v>
      </c>
      <c r="AF96" s="21">
        <f t="shared" ref="AF96" si="630">IF(AF93=1,AF98,AF98+AE96)</f>
        <v>0</v>
      </c>
      <c r="AG96" s="21">
        <f t="shared" ref="AG96" si="631">IF(AG93=1,AG98,AG98+AF96)</f>
        <v>0</v>
      </c>
      <c r="AH96" s="21">
        <f t="shared" ref="AH96" si="632">IF(AH93=1,AH98,AH98+AG96)</f>
        <v>0</v>
      </c>
      <c r="AI96" s="21">
        <f t="shared" ref="AI96" si="633">IF(AI93=1,AI98,AI98+AH96)</f>
        <v>0</v>
      </c>
      <c r="AJ96" s="21">
        <f t="shared" ref="AJ96" si="634">IF(AJ93=1,AJ98,AJ98+AI96)</f>
        <v>0</v>
      </c>
      <c r="AK96" s="21">
        <f t="shared" ref="AK96" si="635">IF(AK93=1,AK98,AK98+AJ96)</f>
        <v>0</v>
      </c>
      <c r="AL96" s="21">
        <f t="shared" ref="AL96" si="636">IF(AL93=1,AL98,AL98+AK96)</f>
        <v>0</v>
      </c>
      <c r="AM96" s="21">
        <f t="shared" ref="AM96" si="637">IF(AM93=1,AM98,AM98+AL96)</f>
        <v>0</v>
      </c>
      <c r="AN96" s="21">
        <f t="shared" ref="AN96" si="638">IF(AN93=1,AN98,AN98+AM96)</f>
        <v>0</v>
      </c>
      <c r="AO96" s="21">
        <f t="shared" ref="AO96" si="639">IF(AO93=1,AO98,AO98+AN96)</f>
        <v>0</v>
      </c>
      <c r="AP96" s="21">
        <f t="shared" ref="AP96" si="640">IF(AP93=1,AP98,AP98+AO96)</f>
        <v>0</v>
      </c>
      <c r="AQ96" s="21">
        <f t="shared" ref="AQ96" si="641">IF(AQ93=1,AQ98,AQ98+AP96)</f>
        <v>0</v>
      </c>
      <c r="AR96" s="21">
        <f t="shared" ref="AR96" si="642">IF(AR93=1,AR98,AR98+AQ96)</f>
        <v>0</v>
      </c>
      <c r="AS96" s="21">
        <f t="shared" ref="AS96" si="643">IF(AS93=1,AS98,AS98+AR96)</f>
        <v>0</v>
      </c>
      <c r="AT96" s="21">
        <f t="shared" ref="AT96" si="644">IF(AT93=1,AT98,AT98+AS96)</f>
        <v>0</v>
      </c>
      <c r="AU96" s="21">
        <f t="shared" ref="AU96" si="645">IF(AU93=1,AU98,AU98+AT96)</f>
        <v>0</v>
      </c>
      <c r="AV96" s="21">
        <f t="shared" ref="AV96" si="646">IF(AV93=1,AV98,AV98+AU96)</f>
        <v>0</v>
      </c>
      <c r="AW96" s="21">
        <f t="shared" ref="AW96" si="647">IF(AW93=1,AW98,AW98+AV96)</f>
        <v>0</v>
      </c>
      <c r="AX96" s="21">
        <f t="shared" ref="AX96" si="648">IF(AX93=1,AX98,AX98+AW96)</f>
        <v>0</v>
      </c>
      <c r="AY96" s="21">
        <f t="shared" ref="AY96" si="649">IF(AY93=1,AY98,AY98+AX96)</f>
        <v>0</v>
      </c>
      <c r="AZ96" s="21">
        <f t="shared" ref="AZ96" si="650">IF(AZ93=1,AZ98,AZ98+AY96)</f>
        <v>0</v>
      </c>
      <c r="BA96" s="21">
        <f t="shared" ref="BA96" si="651">IF(BA93=1,BA98,BA98+AZ96)</f>
        <v>0</v>
      </c>
      <c r="BB96" s="21">
        <f t="shared" ref="BB96" si="652">IF(BB93=1,BB98,BB98+BA96)</f>
        <v>0</v>
      </c>
      <c r="BC96" s="564"/>
      <c r="BD96" s="487"/>
      <c r="BE96" s="497"/>
      <c r="BF96" s="50"/>
    </row>
    <row r="97" spans="1:71" s="51" customFormat="1" ht="43.5" x14ac:dyDescent="0.35">
      <c r="A97" s="50"/>
      <c r="B97" s="67"/>
      <c r="C97" s="33"/>
      <c r="D97" s="33"/>
      <c r="E97" s="33"/>
      <c r="F97" s="33"/>
      <c r="G97" s="33"/>
      <c r="H97" s="33"/>
      <c r="I97" s="33"/>
      <c r="J97" s="19"/>
      <c r="K97" s="7"/>
      <c r="L97" s="135"/>
      <c r="M97" s="136"/>
      <c r="O97" s="220"/>
      <c r="R97" s="210" t="s">
        <v>110</v>
      </c>
      <c r="S97" s="22">
        <f t="shared" ref="S97:BB97" si="653">1720/12*S90</f>
        <v>0</v>
      </c>
      <c r="T97" s="22">
        <f t="shared" si="653"/>
        <v>0</v>
      </c>
      <c r="U97" s="22">
        <f t="shared" si="653"/>
        <v>0</v>
      </c>
      <c r="V97" s="22">
        <f t="shared" si="653"/>
        <v>0</v>
      </c>
      <c r="W97" s="22">
        <f t="shared" si="653"/>
        <v>0</v>
      </c>
      <c r="X97" s="22">
        <f t="shared" si="653"/>
        <v>0</v>
      </c>
      <c r="Y97" s="22">
        <f t="shared" si="653"/>
        <v>0</v>
      </c>
      <c r="Z97" s="22">
        <f t="shared" si="653"/>
        <v>0</v>
      </c>
      <c r="AA97" s="22">
        <f t="shared" si="653"/>
        <v>0</v>
      </c>
      <c r="AB97" s="22">
        <f t="shared" si="653"/>
        <v>0</v>
      </c>
      <c r="AC97" s="22">
        <f t="shared" si="653"/>
        <v>0</v>
      </c>
      <c r="AD97" s="22">
        <f t="shared" si="653"/>
        <v>0</v>
      </c>
      <c r="AE97" s="22">
        <f t="shared" si="653"/>
        <v>0</v>
      </c>
      <c r="AF97" s="22">
        <f t="shared" si="653"/>
        <v>0</v>
      </c>
      <c r="AG97" s="22">
        <f t="shared" si="653"/>
        <v>0</v>
      </c>
      <c r="AH97" s="22">
        <f t="shared" si="653"/>
        <v>0</v>
      </c>
      <c r="AI97" s="22">
        <f t="shared" si="653"/>
        <v>0</v>
      </c>
      <c r="AJ97" s="22">
        <f t="shared" si="653"/>
        <v>0</v>
      </c>
      <c r="AK97" s="22">
        <f t="shared" si="653"/>
        <v>0</v>
      </c>
      <c r="AL97" s="22">
        <f t="shared" si="653"/>
        <v>0</v>
      </c>
      <c r="AM97" s="22">
        <f t="shared" si="653"/>
        <v>0</v>
      </c>
      <c r="AN97" s="22">
        <f t="shared" si="653"/>
        <v>0</v>
      </c>
      <c r="AO97" s="22">
        <f t="shared" si="653"/>
        <v>0</v>
      </c>
      <c r="AP97" s="22">
        <f t="shared" si="653"/>
        <v>0</v>
      </c>
      <c r="AQ97" s="22">
        <f t="shared" si="653"/>
        <v>0</v>
      </c>
      <c r="AR97" s="22">
        <f t="shared" si="653"/>
        <v>0</v>
      </c>
      <c r="AS97" s="22">
        <f t="shared" si="653"/>
        <v>0</v>
      </c>
      <c r="AT97" s="22">
        <f t="shared" si="653"/>
        <v>0</v>
      </c>
      <c r="AU97" s="22">
        <f t="shared" si="653"/>
        <v>0</v>
      </c>
      <c r="AV97" s="22">
        <f t="shared" si="653"/>
        <v>0</v>
      </c>
      <c r="AW97" s="22">
        <f t="shared" si="653"/>
        <v>0</v>
      </c>
      <c r="AX97" s="22">
        <f t="shared" si="653"/>
        <v>0</v>
      </c>
      <c r="AY97" s="22">
        <f t="shared" si="653"/>
        <v>0</v>
      </c>
      <c r="AZ97" s="22">
        <f t="shared" si="653"/>
        <v>0</v>
      </c>
      <c r="BA97" s="22">
        <f t="shared" si="653"/>
        <v>0</v>
      </c>
      <c r="BB97" s="22">
        <f t="shared" si="653"/>
        <v>0</v>
      </c>
      <c r="BC97" s="564"/>
      <c r="BD97" s="487"/>
      <c r="BE97" s="497"/>
      <c r="BF97" s="50"/>
    </row>
    <row r="98" spans="1:71" s="51" customFormat="1" ht="29" x14ac:dyDescent="0.35">
      <c r="A98" s="50"/>
      <c r="B98" s="67"/>
      <c r="C98" s="33"/>
      <c r="D98" s="33"/>
      <c r="E98" s="33"/>
      <c r="F98" s="33"/>
      <c r="G98" s="33"/>
      <c r="H98" s="33"/>
      <c r="I98" s="33"/>
      <c r="J98" s="19"/>
      <c r="K98" s="7"/>
      <c r="L98" s="135"/>
      <c r="M98" s="136"/>
      <c r="O98" s="220"/>
      <c r="R98" s="210" t="s">
        <v>103</v>
      </c>
      <c r="S98" s="22">
        <f>FLOOR(IF(OR(S93=0,S93=1),IF(S91&gt;=S97,S97,S91)+0.00000001,IF(S95&gt;=S94,S94,S95))+0.00000001,1)</f>
        <v>0</v>
      </c>
      <c r="T98" s="22">
        <f t="shared" ref="T98" si="654">FLOOR(IF(OR(T93=0,T93=1),IF(T97&gt;T94,T94,IF(T91&gt;=T97,T97,T91)+0.00000001),IF(T95&gt;=T94,T94-S96,T95-S96)+0.00000001),1)</f>
        <v>0</v>
      </c>
      <c r="U98" s="22">
        <f t="shared" ref="U98" si="655">FLOOR(IF(OR(U93=0,U93=1),IF(U97&gt;U94,U94,IF(U91&gt;=U97,U97,U91)+0.00000001),IF(U95&gt;=U94,U94-T96,U95-T96)+0.00000001),1)</f>
        <v>0</v>
      </c>
      <c r="V98" s="22">
        <f t="shared" ref="V98" si="656">FLOOR(IF(OR(V93=0,V93=1),IF(V97&gt;V94,V94,IF(V91&gt;=V97,V97,V91)+0.00000001),IF(V95&gt;=V94,V94-U96,V95-U96)+0.00000001),1)</f>
        <v>0</v>
      </c>
      <c r="W98" s="22">
        <f t="shared" ref="W98" si="657">FLOOR(IF(OR(W93=0,W93=1),IF(W97&gt;W94,W94,IF(W91&gt;=W97,W97,W91)+0.00000001),IF(W95&gt;=W94,W94-V96,W95-V96)+0.00000001),1)</f>
        <v>0</v>
      </c>
      <c r="X98" s="22">
        <f t="shared" ref="X98" si="658">FLOOR(IF(OR(X93=0,X93=1),IF(X97&gt;X94,X94,IF(X91&gt;=X97,X97,X91)+0.00000001),IF(X95&gt;=X94,X94-W96,X95-W96)+0.00000001),1)</f>
        <v>0</v>
      </c>
      <c r="Y98" s="22">
        <f t="shared" ref="Y98" si="659">FLOOR(IF(OR(Y93=0,Y93=1),IF(Y97&gt;Y94,Y94,IF(Y91&gt;=Y97,Y97,Y91)+0.00000001),IF(Y95&gt;=Y94,Y94-X96,Y95-X96)+0.00000001),1)</f>
        <v>0</v>
      </c>
      <c r="Z98" s="22">
        <f t="shared" ref="Z98" si="660">FLOOR(IF(OR(Z93=0,Z93=1),IF(Z97&gt;Z94,Z94,IF(Z91&gt;=Z97,Z97,Z91)+0.00000001),IF(Z95&gt;=Z94,Z94-Y96,Z95-Y96)+0.00000001),1)</f>
        <v>0</v>
      </c>
      <c r="AA98" s="22">
        <f t="shared" ref="AA98" si="661">FLOOR(IF(OR(AA93=0,AA93=1),IF(AA97&gt;AA94,AA94,IF(AA91&gt;=AA97,AA97,AA91)+0.00000001),IF(AA95&gt;=AA94,AA94-Z96,AA95-Z96)+0.00000001),1)</f>
        <v>0</v>
      </c>
      <c r="AB98" s="22">
        <f t="shared" ref="AB98" si="662">FLOOR(IF(OR(AB93=0,AB93=1),IF(AB97&gt;AB94,AB94,IF(AB91&gt;=AB97,AB97,AB91)+0.00000001),IF(AB95&gt;=AB94,AB94-AA96,AB95-AA96)+0.00000001),1)</f>
        <v>0</v>
      </c>
      <c r="AC98" s="22">
        <f t="shared" ref="AC98" si="663">FLOOR(IF(OR(AC93=0,AC93=1),IF(AC97&gt;AC94,AC94,IF(AC91&gt;=AC97,AC97,AC91)+0.00000001),IF(AC95&gt;=AC94,AC94-AB96,AC95-AB96)+0.00000001),1)</f>
        <v>0</v>
      </c>
      <c r="AD98" s="22">
        <f t="shared" ref="AD98" si="664">FLOOR(IF(OR(AD93=0,AD93=1),IF(AD97&gt;AD94,AD94,IF(AD91&gt;=AD97,AD97,AD91)+0.00000001),IF(AD95&gt;=AD94,AD94-AC96,AD95-AC96)+0.00000001),1)</f>
        <v>0</v>
      </c>
      <c r="AE98" s="22">
        <f t="shared" ref="AE98" si="665">FLOOR(IF(OR(AE93=0,AE93=1),IF(AE97&gt;AE94,AE94,IF(AE91&gt;=AE97,AE97,AE91)+0.00000001),IF(AE95&gt;=AE94,AE94-AD96,AE95-AD96)+0.00000001),1)</f>
        <v>0</v>
      </c>
      <c r="AF98" s="22">
        <f t="shared" ref="AF98" si="666">FLOOR(IF(OR(AF93=0,AF93=1),IF(AF97&gt;AF94,AF94,IF(AF91&gt;=AF97,AF97,AF91)+0.00000001),IF(AF95&gt;=AF94,AF94-AE96,AF95-AE96)+0.00000001),1)</f>
        <v>0</v>
      </c>
      <c r="AG98" s="22">
        <f t="shared" ref="AG98" si="667">FLOOR(IF(OR(AG93=0,AG93=1),IF(AG97&gt;AG94,AG94,IF(AG91&gt;=AG97,AG97,AG91)+0.00000001),IF(AG95&gt;=AG94,AG94-AF96,AG95-AF96)+0.00000001),1)</f>
        <v>0</v>
      </c>
      <c r="AH98" s="22">
        <f t="shared" ref="AH98" si="668">FLOOR(IF(OR(AH93=0,AH93=1),IF(AH97&gt;AH94,AH94,IF(AH91&gt;=AH97,AH97,AH91)+0.00000001),IF(AH95&gt;=AH94,AH94-AG96,AH95-AG96)+0.00000001),1)</f>
        <v>0</v>
      </c>
      <c r="AI98" s="22">
        <f t="shared" ref="AI98" si="669">FLOOR(IF(OR(AI93=0,AI93=1),IF(AI97&gt;AI94,AI94,IF(AI91&gt;=AI97,AI97,AI91)+0.00000001),IF(AI95&gt;=AI94,AI94-AH96,AI95-AH96)+0.00000001),1)</f>
        <v>0</v>
      </c>
      <c r="AJ98" s="22">
        <f t="shared" ref="AJ98" si="670">FLOOR(IF(OR(AJ93=0,AJ93=1),IF(AJ97&gt;AJ94,AJ94,IF(AJ91&gt;=AJ97,AJ97,AJ91)+0.00000001),IF(AJ95&gt;=AJ94,AJ94-AI96,AJ95-AI96)+0.00000001),1)</f>
        <v>0</v>
      </c>
      <c r="AK98" s="22">
        <f t="shared" ref="AK98" si="671">FLOOR(IF(OR(AK93=0,AK93=1),IF(AK97&gt;AK94,AK94,IF(AK91&gt;=AK97,AK97,AK91)+0.00000001),IF(AK95&gt;=AK94,AK94-AJ96,AK95-AJ96)+0.00000001),1)</f>
        <v>0</v>
      </c>
      <c r="AL98" s="22">
        <f t="shared" ref="AL98" si="672">FLOOR(IF(OR(AL93=0,AL93=1),IF(AL97&gt;AL94,AL94,IF(AL91&gt;=AL97,AL97,AL91)+0.00000001),IF(AL95&gt;=AL94,AL94-AK96,AL95-AK96)+0.00000001),1)</f>
        <v>0</v>
      </c>
      <c r="AM98" s="22">
        <f t="shared" ref="AM98" si="673">FLOOR(IF(OR(AM93=0,AM93=1),IF(AM97&gt;AM94,AM94,IF(AM91&gt;=AM97,AM97,AM91)+0.00000001),IF(AM95&gt;=AM94,AM94-AL96,AM95-AL96)+0.00000001),1)</f>
        <v>0</v>
      </c>
      <c r="AN98" s="22">
        <f t="shared" ref="AN98" si="674">FLOOR(IF(OR(AN93=0,AN93=1),IF(AN97&gt;AN94,AN94,IF(AN91&gt;=AN97,AN97,AN91)+0.00000001),IF(AN95&gt;=AN94,AN94-AM96,AN95-AM96)+0.00000001),1)</f>
        <v>0</v>
      </c>
      <c r="AO98" s="22">
        <f t="shared" ref="AO98" si="675">FLOOR(IF(OR(AO93=0,AO93=1),IF(AO97&gt;AO94,AO94,IF(AO91&gt;=AO97,AO97,AO91)+0.00000001),IF(AO95&gt;=AO94,AO94-AN96,AO95-AN96)+0.00000001),1)</f>
        <v>0</v>
      </c>
      <c r="AP98" s="22">
        <f t="shared" ref="AP98" si="676">FLOOR(IF(OR(AP93=0,AP93=1),IF(AP97&gt;AP94,AP94,IF(AP91&gt;=AP97,AP97,AP91)+0.00000001),IF(AP95&gt;=AP94,AP94-AO96,AP95-AO96)+0.00000001),1)</f>
        <v>0</v>
      </c>
      <c r="AQ98" s="22">
        <f t="shared" ref="AQ98" si="677">FLOOR(IF(OR(AQ93=0,AQ93=1),IF(AQ97&gt;AQ94,AQ94,IF(AQ91&gt;=AQ97,AQ97,AQ91)+0.00000001),IF(AQ95&gt;=AQ94,AQ94-AP96,AQ95-AP96)+0.00000001),1)</f>
        <v>0</v>
      </c>
      <c r="AR98" s="22">
        <f t="shared" ref="AR98" si="678">FLOOR(IF(OR(AR93=0,AR93=1),IF(AR97&gt;AR94,AR94,IF(AR91&gt;=AR97,AR97,AR91)+0.00000001),IF(AR95&gt;=AR94,AR94-AQ96,AR95-AQ96)+0.00000001),1)</f>
        <v>0</v>
      </c>
      <c r="AS98" s="22">
        <f t="shared" ref="AS98" si="679">FLOOR(IF(OR(AS93=0,AS93=1),IF(AS97&gt;AS94,AS94,IF(AS91&gt;=AS97,AS97,AS91)+0.00000001),IF(AS95&gt;=AS94,AS94-AR96,AS95-AR96)+0.00000001),1)</f>
        <v>0</v>
      </c>
      <c r="AT98" s="22">
        <f t="shared" ref="AT98" si="680">FLOOR(IF(OR(AT93=0,AT93=1),IF(AT97&gt;AT94,AT94,IF(AT91&gt;=AT97,AT97,AT91)+0.00000001),IF(AT95&gt;=AT94,AT94-AS96,AT95-AS96)+0.00000001),1)</f>
        <v>0</v>
      </c>
      <c r="AU98" s="22">
        <f t="shared" ref="AU98" si="681">FLOOR(IF(OR(AU93=0,AU93=1),IF(AU97&gt;AU94,AU94,IF(AU91&gt;=AU97,AU97,AU91)+0.00000001),IF(AU95&gt;=AU94,AU94-AT96,AU95-AT96)+0.00000001),1)</f>
        <v>0</v>
      </c>
      <c r="AV98" s="22">
        <f t="shared" ref="AV98" si="682">FLOOR(IF(OR(AV93=0,AV93=1),IF(AV97&gt;AV94,AV94,IF(AV91&gt;=AV97,AV97,AV91)+0.00000001),IF(AV95&gt;=AV94,AV94-AU96,AV95-AU96)+0.00000001),1)</f>
        <v>0</v>
      </c>
      <c r="AW98" s="22">
        <f t="shared" ref="AW98" si="683">FLOOR(IF(OR(AW93=0,AW93=1),IF(AW97&gt;AW94,AW94,IF(AW91&gt;=AW97,AW97,AW91)+0.00000001),IF(AW95&gt;=AW94,AW94-AV96,AW95-AV96)+0.00000001),1)</f>
        <v>0</v>
      </c>
      <c r="AX98" s="22">
        <f t="shared" ref="AX98" si="684">FLOOR(IF(OR(AX93=0,AX93=1),IF(AX97&gt;AX94,AX94,IF(AX91&gt;=AX97,AX97,AX91)+0.00000001),IF(AX95&gt;=AX94,AX94-AW96,AX95-AW96)+0.00000001),1)</f>
        <v>0</v>
      </c>
      <c r="AY98" s="22">
        <f t="shared" ref="AY98" si="685">FLOOR(IF(OR(AY93=0,AY93=1),IF(AY97&gt;AY94,AY94,IF(AY91&gt;=AY97,AY97,AY91)+0.00000001),IF(AY95&gt;=AY94,AY94-AX96,AY95-AX96)+0.00000001),1)</f>
        <v>0</v>
      </c>
      <c r="AZ98" s="22">
        <f t="shared" ref="AZ98" si="686">FLOOR(IF(OR(AZ93=0,AZ93=1),IF(AZ97&gt;AZ94,AZ94,IF(AZ91&gt;=AZ97,AZ97,AZ91)+0.00000001),IF(AZ95&gt;=AZ94,AZ94-AY96,AZ95-AY96)+0.00000001),1)</f>
        <v>0</v>
      </c>
      <c r="BA98" s="22">
        <f t="shared" ref="BA98" si="687">FLOOR(IF(OR(BA93=0,BA93=1),IF(BA97&gt;BA94,BA94,IF(BA91&gt;=BA97,BA97,BA91)+0.00000001),IF(BA95&gt;=BA94,BA94-AZ96,BA95-AZ96)+0.00000001),1)</f>
        <v>0</v>
      </c>
      <c r="BB98" s="22">
        <f t="shared" ref="BB98" si="688">FLOOR(IF(OR(BB93=0,BB93=1),IF(BB97&gt;BB94,BB94,IF(BB91&gt;=BB97,BB97,BB91)+0.00000001),IF(BB95&gt;=BB94,BB94-BA96,BB95-BA96)+0.00000001),1)</f>
        <v>0</v>
      </c>
      <c r="BC98" s="564"/>
      <c r="BD98" s="487"/>
      <c r="BE98" s="497"/>
      <c r="BF98" s="50"/>
    </row>
    <row r="99" spans="1:71" s="51" customFormat="1" ht="29.5" thickBot="1" x14ac:dyDescent="0.4">
      <c r="A99" s="50"/>
      <c r="B99" s="67"/>
      <c r="C99" s="33"/>
      <c r="D99" s="33"/>
      <c r="E99" s="33"/>
      <c r="F99" s="33"/>
      <c r="G99" s="33"/>
      <c r="H99" s="33"/>
      <c r="I99" s="33"/>
      <c r="J99" s="19"/>
      <c r="K99" s="7"/>
      <c r="L99" s="135"/>
      <c r="M99" s="136"/>
      <c r="O99" s="220"/>
      <c r="R99" s="212" t="s">
        <v>104</v>
      </c>
      <c r="S99" s="26">
        <f>IFERROR((S98*$H$79),0)</f>
        <v>0</v>
      </c>
      <c r="T99" s="26">
        <f t="shared" ref="T99:BB99" si="689">IFERROR((T98*$H$79),0)</f>
        <v>0</v>
      </c>
      <c r="U99" s="26">
        <f t="shared" si="689"/>
        <v>0</v>
      </c>
      <c r="V99" s="26">
        <f t="shared" si="689"/>
        <v>0</v>
      </c>
      <c r="W99" s="26">
        <f t="shared" si="689"/>
        <v>0</v>
      </c>
      <c r="X99" s="26">
        <f t="shared" si="689"/>
        <v>0</v>
      </c>
      <c r="Y99" s="26">
        <f t="shared" si="689"/>
        <v>0</v>
      </c>
      <c r="Z99" s="26">
        <f t="shared" si="689"/>
        <v>0</v>
      </c>
      <c r="AA99" s="26">
        <f t="shared" si="689"/>
        <v>0</v>
      </c>
      <c r="AB99" s="26">
        <f t="shared" si="689"/>
        <v>0</v>
      </c>
      <c r="AC99" s="26">
        <f t="shared" si="689"/>
        <v>0</v>
      </c>
      <c r="AD99" s="26">
        <f t="shared" si="689"/>
        <v>0</v>
      </c>
      <c r="AE99" s="26">
        <f t="shared" si="689"/>
        <v>0</v>
      </c>
      <c r="AF99" s="26">
        <f t="shared" si="689"/>
        <v>0</v>
      </c>
      <c r="AG99" s="26">
        <f t="shared" si="689"/>
        <v>0</v>
      </c>
      <c r="AH99" s="26">
        <f t="shared" si="689"/>
        <v>0</v>
      </c>
      <c r="AI99" s="26">
        <f t="shared" si="689"/>
        <v>0</v>
      </c>
      <c r="AJ99" s="26">
        <f t="shared" si="689"/>
        <v>0</v>
      </c>
      <c r="AK99" s="26">
        <f t="shared" si="689"/>
        <v>0</v>
      </c>
      <c r="AL99" s="26">
        <f t="shared" si="689"/>
        <v>0</v>
      </c>
      <c r="AM99" s="26">
        <f t="shared" si="689"/>
        <v>0</v>
      </c>
      <c r="AN99" s="26">
        <f t="shared" si="689"/>
        <v>0</v>
      </c>
      <c r="AO99" s="26">
        <f t="shared" si="689"/>
        <v>0</v>
      </c>
      <c r="AP99" s="26">
        <f t="shared" si="689"/>
        <v>0</v>
      </c>
      <c r="AQ99" s="26">
        <f t="shared" si="689"/>
        <v>0</v>
      </c>
      <c r="AR99" s="26">
        <f t="shared" si="689"/>
        <v>0</v>
      </c>
      <c r="AS99" s="26">
        <f t="shared" si="689"/>
        <v>0</v>
      </c>
      <c r="AT99" s="26">
        <f t="shared" si="689"/>
        <v>0</v>
      </c>
      <c r="AU99" s="26">
        <f t="shared" si="689"/>
        <v>0</v>
      </c>
      <c r="AV99" s="26">
        <f t="shared" si="689"/>
        <v>0</v>
      </c>
      <c r="AW99" s="26">
        <f t="shared" si="689"/>
        <v>0</v>
      </c>
      <c r="AX99" s="26">
        <f t="shared" si="689"/>
        <v>0</v>
      </c>
      <c r="AY99" s="26">
        <f t="shared" si="689"/>
        <v>0</v>
      </c>
      <c r="AZ99" s="26">
        <f t="shared" si="689"/>
        <v>0</v>
      </c>
      <c r="BA99" s="26">
        <f t="shared" si="689"/>
        <v>0</v>
      </c>
      <c r="BB99" s="26">
        <f t="shared" si="689"/>
        <v>0</v>
      </c>
      <c r="BC99" s="565"/>
      <c r="BD99" s="488"/>
      <c r="BE99" s="498"/>
      <c r="BF99" s="50"/>
      <c r="BH99" s="103">
        <f>SUMIFS($S99:$BB99,$S89:$BB89,"1. SO")</f>
        <v>0</v>
      </c>
      <c r="BI99" s="103">
        <f>SUMIFS($S99:$BB99,$S89:$BB89,"2. SO")</f>
        <v>0</v>
      </c>
      <c r="BJ99" s="103">
        <f>SUMIFS($S99:$BB99,$S89:$BB89,"3. SO")</f>
        <v>0</v>
      </c>
      <c r="BK99" s="103">
        <f>SUMIFS($S99:$BB99,$S89:$BB89,"4. SO")</f>
        <v>0</v>
      </c>
      <c r="BL99" s="103">
        <f>SUMIFS($S99:$BB99,$S89:$BB89,"5. SO")</f>
        <v>0</v>
      </c>
      <c r="BM99" s="103">
        <f>SUMIFS($S99:$BB99,$S89:$BB89,"6. SO")</f>
        <v>0</v>
      </c>
      <c r="BN99" s="103">
        <f>SUMIFS($S99:$BB99,$S89:$BB89,"7. SO")</f>
        <v>0</v>
      </c>
      <c r="BO99" s="103">
        <f>SUMIFS($S99:$BB99,$S89:$BB89,"8. SO")</f>
        <v>0</v>
      </c>
      <c r="BP99" s="103">
        <f>SUMIFS($S99:$BB99,$S89:$BB89,"9. SO")</f>
        <v>0</v>
      </c>
      <c r="BQ99" s="103">
        <f>SUMIFS($S99:$BB99,$S89:$BB89,"10. SO")</f>
        <v>0</v>
      </c>
      <c r="BR99" s="103">
        <f>SUMIFS($S99:$BB99,$S89:$BB89,"11. SO")</f>
        <v>0</v>
      </c>
      <c r="BS99" s="103">
        <f>SUMIFS($S99:$BB99,$S89:$BB89,"12. SO")</f>
        <v>0</v>
      </c>
    </row>
    <row r="100" spans="1:71" s="51" customFormat="1" ht="23" customHeight="1" x14ac:dyDescent="0.35">
      <c r="A100" s="50"/>
      <c r="B100" s="67"/>
      <c r="C100" s="33"/>
      <c r="D100" s="33"/>
      <c r="E100" s="33"/>
      <c r="F100" s="33"/>
      <c r="G100" s="33"/>
      <c r="H100" s="33"/>
      <c r="I100" s="33"/>
      <c r="J100" s="19"/>
      <c r="K100" s="7"/>
      <c r="L100" s="135"/>
      <c r="M100" s="136"/>
      <c r="O100" s="470" t="s">
        <v>3</v>
      </c>
      <c r="P100" s="472"/>
      <c r="Q100" s="468"/>
      <c r="R100" s="210" t="s">
        <v>390</v>
      </c>
      <c r="S100" s="207"/>
      <c r="T100" s="207"/>
      <c r="U100" s="207"/>
      <c r="V100" s="207"/>
      <c r="W100" s="207"/>
      <c r="X100" s="207"/>
      <c r="Y100" s="207"/>
      <c r="Z100" s="207"/>
      <c r="AA100" s="207"/>
      <c r="AB100" s="207"/>
      <c r="AC100" s="207"/>
      <c r="AD100" s="207"/>
      <c r="AE100" s="207"/>
      <c r="AF100" s="207"/>
      <c r="AG100" s="207"/>
      <c r="AH100" s="207"/>
      <c r="AI100" s="207"/>
      <c r="AJ100" s="207"/>
      <c r="AK100" s="207"/>
      <c r="AL100" s="207"/>
      <c r="AM100" s="207"/>
      <c r="AN100" s="207"/>
      <c r="AO100" s="207"/>
      <c r="AP100" s="207"/>
      <c r="AQ100" s="117"/>
      <c r="AR100" s="117"/>
      <c r="AS100" s="117"/>
      <c r="AT100" s="117"/>
      <c r="AU100" s="117"/>
      <c r="AV100" s="117"/>
      <c r="AW100" s="117"/>
      <c r="AX100" s="117"/>
      <c r="AY100" s="117"/>
      <c r="AZ100" s="117"/>
      <c r="BA100" s="117"/>
      <c r="BB100" s="117"/>
      <c r="BC100" s="563">
        <f>SUM(S109:BB109)</f>
        <v>0</v>
      </c>
      <c r="BD100" s="486">
        <f>SUM(S110:BB110)</f>
        <v>0</v>
      </c>
      <c r="BE100" s="571"/>
      <c r="BF100" s="50"/>
    </row>
    <row r="101" spans="1:71" s="51" customFormat="1" ht="23" customHeight="1" x14ac:dyDescent="0.35">
      <c r="A101" s="50"/>
      <c r="B101" s="67"/>
      <c r="C101" s="33"/>
      <c r="D101" s="33"/>
      <c r="E101" s="33"/>
      <c r="F101" s="33"/>
      <c r="G101" s="33"/>
      <c r="H101" s="33"/>
      <c r="I101" s="33"/>
      <c r="J101" s="19"/>
      <c r="K101" s="7"/>
      <c r="L101" s="135"/>
      <c r="M101" s="136"/>
      <c r="O101" s="470"/>
      <c r="P101" s="473"/>
      <c r="Q101" s="469"/>
      <c r="R101" s="210" t="s">
        <v>77</v>
      </c>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c r="AW101" s="118"/>
      <c r="AX101" s="118"/>
      <c r="AY101" s="118"/>
      <c r="AZ101" s="118"/>
      <c r="BA101" s="118"/>
      <c r="BB101" s="118"/>
      <c r="BC101" s="564"/>
      <c r="BD101" s="487"/>
      <c r="BE101" s="497"/>
      <c r="BF101" s="50"/>
    </row>
    <row r="102" spans="1:71" s="51" customFormat="1" ht="29" x14ac:dyDescent="0.35">
      <c r="A102" s="50"/>
      <c r="B102" s="67"/>
      <c r="C102" s="33"/>
      <c r="D102" s="33"/>
      <c r="E102" s="33"/>
      <c r="F102" s="33"/>
      <c r="G102" s="33"/>
      <c r="H102" s="33"/>
      <c r="I102" s="33"/>
      <c r="J102" s="19"/>
      <c r="K102" s="7"/>
      <c r="L102" s="135"/>
      <c r="M102" s="136"/>
      <c r="O102" s="470"/>
      <c r="P102" s="473"/>
      <c r="Q102" s="469"/>
      <c r="R102" s="210" t="s">
        <v>88</v>
      </c>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564"/>
      <c r="BD102" s="487"/>
      <c r="BE102" s="497"/>
      <c r="BF102" s="50"/>
    </row>
    <row r="103" spans="1:71" s="51" customFormat="1" ht="14.5" hidden="1" customHeight="1" x14ac:dyDescent="0.35">
      <c r="A103" s="50"/>
      <c r="B103" s="67"/>
      <c r="C103" s="33"/>
      <c r="D103" s="33"/>
      <c r="E103" s="33"/>
      <c r="F103" s="33"/>
      <c r="G103" s="33"/>
      <c r="H103" s="33"/>
      <c r="I103" s="33"/>
      <c r="J103" s="19"/>
      <c r="K103" s="7"/>
      <c r="L103" s="135"/>
      <c r="M103" s="136"/>
      <c r="O103" s="220"/>
      <c r="P103" s="204"/>
      <c r="Q103" s="363"/>
      <c r="R103" s="211" t="s">
        <v>89</v>
      </c>
      <c r="S103" s="20">
        <f>IF(S101&lt;&gt;0,1,0)</f>
        <v>0</v>
      </c>
      <c r="T103" s="20">
        <f t="shared" ref="T103" si="690">IF(S103&gt;0,S103+1,IF(T101&lt;&gt;0,1,0))</f>
        <v>0</v>
      </c>
      <c r="U103" s="20">
        <f t="shared" ref="U103" si="691">IF(T103&gt;0,T103+1,IF(U101&lt;&gt;0,1,0))</f>
        <v>0</v>
      </c>
      <c r="V103" s="20">
        <f t="shared" ref="V103" si="692">IF(U103&gt;0,U103+1,IF(V101&lt;&gt;0,1,0))</f>
        <v>0</v>
      </c>
      <c r="W103" s="20">
        <f t="shared" ref="W103" si="693">IF(V103&gt;0,V103+1,IF(W101&lt;&gt;0,1,0))</f>
        <v>0</v>
      </c>
      <c r="X103" s="20">
        <f t="shared" ref="X103" si="694">IF(W103&gt;0,W103+1,IF(X101&lt;&gt;0,1,0))</f>
        <v>0</v>
      </c>
      <c r="Y103" s="20">
        <f t="shared" ref="Y103" si="695">IF(X103&gt;0,X103+1,IF(Y101&lt;&gt;0,1,0))</f>
        <v>0</v>
      </c>
      <c r="Z103" s="20">
        <f t="shared" ref="Z103" si="696">IF(Y103&gt;0,Y103+1,IF(Z101&lt;&gt;0,1,0))</f>
        <v>0</v>
      </c>
      <c r="AA103" s="20">
        <f t="shared" ref="AA103" si="697">IF(Z103&gt;0,Z103+1,IF(AA101&lt;&gt;0,1,0))</f>
        <v>0</v>
      </c>
      <c r="AB103" s="20">
        <f t="shared" ref="AB103" si="698">IF(AA103&gt;0,AA103+1,IF(AB101&lt;&gt;0,1,0))</f>
        <v>0</v>
      </c>
      <c r="AC103" s="20">
        <f t="shared" ref="AC103" si="699">IF(AB103&gt;0,AB103+1,IF(AC101&lt;&gt;0,1,0))</f>
        <v>0</v>
      </c>
      <c r="AD103" s="20">
        <f t="shared" ref="AD103" si="700">IF(AC103&gt;0,AC103+1,IF(AD101&lt;&gt;0,1,0))</f>
        <v>0</v>
      </c>
      <c r="AE103" s="20">
        <f t="shared" ref="AE103" si="701">IF(AD103&gt;0,AD103+1,IF(AE101&lt;&gt;0,1,0))</f>
        <v>0</v>
      </c>
      <c r="AF103" s="20">
        <f t="shared" ref="AF103" si="702">IF(AE103&gt;0,AE103+1,IF(AF101&lt;&gt;0,1,0))</f>
        <v>0</v>
      </c>
      <c r="AG103" s="20">
        <f t="shared" ref="AG103" si="703">IF(AF103&gt;0,AF103+1,IF(AG101&lt;&gt;0,1,0))</f>
        <v>0</v>
      </c>
      <c r="AH103" s="20">
        <f t="shared" ref="AH103" si="704">IF(AG103&gt;0,AG103+1,IF(AH101&lt;&gt;0,1,0))</f>
        <v>0</v>
      </c>
      <c r="AI103" s="20">
        <f t="shared" ref="AI103" si="705">IF(AH103&gt;0,AH103+1,IF(AI101&lt;&gt;0,1,0))</f>
        <v>0</v>
      </c>
      <c r="AJ103" s="20">
        <f t="shared" ref="AJ103" si="706">IF(AI103&gt;0,AI103+1,IF(AJ101&lt;&gt;0,1,0))</f>
        <v>0</v>
      </c>
      <c r="AK103" s="20">
        <f t="shared" ref="AK103" si="707">IF(AJ103&gt;0,AJ103+1,IF(AK101&lt;&gt;0,1,0))</f>
        <v>0</v>
      </c>
      <c r="AL103" s="20">
        <f t="shared" ref="AL103" si="708">IF(AK103&gt;0,AK103+1,IF(AL101&lt;&gt;0,1,0))</f>
        <v>0</v>
      </c>
      <c r="AM103" s="20">
        <f t="shared" ref="AM103" si="709">IF(AL103&gt;0,AL103+1,IF(AM101&lt;&gt;0,1,0))</f>
        <v>0</v>
      </c>
      <c r="AN103" s="20">
        <f t="shared" ref="AN103" si="710">IF(AM103&gt;0,AM103+1,IF(AN101&lt;&gt;0,1,0))</f>
        <v>0</v>
      </c>
      <c r="AO103" s="20">
        <f t="shared" ref="AO103" si="711">IF(AN103&gt;0,AN103+1,IF(AO101&lt;&gt;0,1,0))</f>
        <v>0</v>
      </c>
      <c r="AP103" s="20">
        <f t="shared" ref="AP103" si="712">IF(AO103&gt;0,AO103+1,IF(AP101&lt;&gt;0,1,0))</f>
        <v>0</v>
      </c>
      <c r="AQ103" s="20">
        <f t="shared" ref="AQ103" si="713">IF(AP103&gt;0,AP103+1,IF(AQ101&lt;&gt;0,1,0))</f>
        <v>0</v>
      </c>
      <c r="AR103" s="20">
        <f t="shared" ref="AR103" si="714">IF(AQ103&gt;0,AQ103+1,IF(AR101&lt;&gt;0,1,0))</f>
        <v>0</v>
      </c>
      <c r="AS103" s="20">
        <f t="shared" ref="AS103" si="715">IF(AR103&gt;0,AR103+1,IF(AS101&lt;&gt;0,1,0))</f>
        <v>0</v>
      </c>
      <c r="AT103" s="20">
        <f t="shared" ref="AT103" si="716">IF(AS103&gt;0,AS103+1,IF(AT101&lt;&gt;0,1,0))</f>
        <v>0</v>
      </c>
      <c r="AU103" s="20">
        <f t="shared" ref="AU103" si="717">IF(AT103&gt;0,AT103+1,IF(AU101&lt;&gt;0,1,0))</f>
        <v>0</v>
      </c>
      <c r="AV103" s="20">
        <f t="shared" ref="AV103" si="718">IF(AU103&gt;0,AU103+1,IF(AV101&lt;&gt;0,1,0))</f>
        <v>0</v>
      </c>
      <c r="AW103" s="20">
        <f t="shared" ref="AW103" si="719">IF(AV103&gt;0,AV103+1,IF(AW101&lt;&gt;0,1,0))</f>
        <v>0</v>
      </c>
      <c r="AX103" s="20">
        <f t="shared" ref="AX103" si="720">IF(AW103&gt;0,AW103+1,IF(AX101&lt;&gt;0,1,0))</f>
        <v>0</v>
      </c>
      <c r="AY103" s="20">
        <f t="shared" ref="AY103" si="721">IF(AX103&gt;0,AX103+1,IF(AY101&lt;&gt;0,1,0))</f>
        <v>0</v>
      </c>
      <c r="AZ103" s="20">
        <f t="shared" ref="AZ103" si="722">IF(AY103&gt;0,AY103+1,IF(AZ101&lt;&gt;0,1,0))</f>
        <v>0</v>
      </c>
      <c r="BA103" s="20">
        <f t="shared" ref="BA103" si="723">IF(AZ103&gt;0,AZ103+1,IF(BA101&lt;&gt;0,1,0))</f>
        <v>0</v>
      </c>
      <c r="BB103" s="20">
        <f t="shared" ref="BB103" si="724">IF(BA103&gt;0,BA103+1,IF(BB101&lt;&gt;0,1,0))</f>
        <v>0</v>
      </c>
      <c r="BC103" s="564"/>
      <c r="BD103" s="487"/>
      <c r="BE103" s="497"/>
      <c r="BF103" s="50"/>
    </row>
    <row r="104" spans="1:71" s="51" customFormat="1" ht="14.5" hidden="1" customHeight="1" x14ac:dyDescent="0.35">
      <c r="A104" s="50"/>
      <c r="B104" s="67"/>
      <c r="C104" s="33"/>
      <c r="D104" s="33"/>
      <c r="E104" s="33"/>
      <c r="F104" s="33"/>
      <c r="G104" s="33"/>
      <c r="H104" s="33"/>
      <c r="I104" s="33"/>
      <c r="J104" s="19"/>
      <c r="K104" s="7"/>
      <c r="L104" s="135"/>
      <c r="M104" s="136"/>
      <c r="O104" s="220"/>
      <c r="P104" s="204"/>
      <c r="Q104" s="363"/>
      <c r="R104" s="211" t="s">
        <v>90</v>
      </c>
      <c r="S104" s="20">
        <f>S103</f>
        <v>0</v>
      </c>
      <c r="T104" s="20">
        <f>IF(T103=0,0,IF(OR(S104=0,S104=12),1,S104+1))</f>
        <v>0</v>
      </c>
      <c r="U104" s="20">
        <f t="shared" ref="U104" si="725">IF(U103=0,0,IF(OR(T104=0,T104=12),1,T104+1))</f>
        <v>0</v>
      </c>
      <c r="V104" s="20">
        <f t="shared" ref="V104" si="726">IF(V103=0,0,IF(OR(U104=0,U104=12),1,U104+1))</f>
        <v>0</v>
      </c>
      <c r="W104" s="20">
        <f t="shared" ref="W104" si="727">IF(W103=0,0,IF(OR(V104=0,V104=12),1,V104+1))</f>
        <v>0</v>
      </c>
      <c r="X104" s="20">
        <f t="shared" ref="X104" si="728">IF(X103=0,0,IF(OR(W104=0,W104=12),1,W104+1))</f>
        <v>0</v>
      </c>
      <c r="Y104" s="20">
        <f t="shared" ref="Y104" si="729">IF(Y103=0,0,IF(OR(X104=0,X104=12),1,X104+1))</f>
        <v>0</v>
      </c>
      <c r="Z104" s="20">
        <f t="shared" ref="Z104" si="730">IF(Z103=0,0,IF(OR(Y104=0,Y104=12),1,Y104+1))</f>
        <v>0</v>
      </c>
      <c r="AA104" s="20">
        <f t="shared" ref="AA104" si="731">IF(AA103=0,0,IF(OR(Z104=0,Z104=12),1,Z104+1))</f>
        <v>0</v>
      </c>
      <c r="AB104" s="20">
        <f t="shared" ref="AB104" si="732">IF(AB103=0,0,IF(OR(AA104=0,AA104=12),1,AA104+1))</f>
        <v>0</v>
      </c>
      <c r="AC104" s="20">
        <f t="shared" ref="AC104" si="733">IF(AC103=0,0,IF(OR(AB104=0,AB104=12),1,AB104+1))</f>
        <v>0</v>
      </c>
      <c r="AD104" s="20">
        <f t="shared" ref="AD104" si="734">IF(AD103=0,0,IF(OR(AC104=0,AC104=12),1,AC104+1))</f>
        <v>0</v>
      </c>
      <c r="AE104" s="20">
        <f t="shared" ref="AE104" si="735">IF(AE103=0,0,IF(OR(AD104=0,AD104=12),1,AD104+1))</f>
        <v>0</v>
      </c>
      <c r="AF104" s="20">
        <f t="shared" ref="AF104" si="736">IF(AF103=0,0,IF(OR(AE104=0,AE104=12),1,AE104+1))</f>
        <v>0</v>
      </c>
      <c r="AG104" s="20">
        <f t="shared" ref="AG104" si="737">IF(AG103=0,0,IF(OR(AF104=0,AF104=12),1,AF104+1))</f>
        <v>0</v>
      </c>
      <c r="AH104" s="20">
        <f t="shared" ref="AH104" si="738">IF(AH103=0,0,IF(OR(AG104=0,AG104=12),1,AG104+1))</f>
        <v>0</v>
      </c>
      <c r="AI104" s="20">
        <f t="shared" ref="AI104" si="739">IF(AI103=0,0,IF(OR(AH104=0,AH104=12),1,AH104+1))</f>
        <v>0</v>
      </c>
      <c r="AJ104" s="20">
        <f t="shared" ref="AJ104" si="740">IF(AJ103=0,0,IF(OR(AI104=0,AI104=12),1,AI104+1))</f>
        <v>0</v>
      </c>
      <c r="AK104" s="20">
        <f t="shared" ref="AK104" si="741">IF(AK103=0,0,IF(OR(AJ104=0,AJ104=12),1,AJ104+1))</f>
        <v>0</v>
      </c>
      <c r="AL104" s="20">
        <f t="shared" ref="AL104" si="742">IF(AL103=0,0,IF(OR(AK104=0,AK104=12),1,AK104+1))</f>
        <v>0</v>
      </c>
      <c r="AM104" s="20">
        <f t="shared" ref="AM104" si="743">IF(AM103=0,0,IF(OR(AL104=0,AL104=12),1,AL104+1))</f>
        <v>0</v>
      </c>
      <c r="AN104" s="20">
        <f t="shared" ref="AN104" si="744">IF(AN103=0,0,IF(OR(AM104=0,AM104=12),1,AM104+1))</f>
        <v>0</v>
      </c>
      <c r="AO104" s="20">
        <f t="shared" ref="AO104" si="745">IF(AO103=0,0,IF(OR(AN104=0,AN104=12),1,AN104+1))</f>
        <v>0</v>
      </c>
      <c r="AP104" s="20">
        <f t="shared" ref="AP104" si="746">IF(AP103=0,0,IF(OR(AO104=0,AO104=12),1,AO104+1))</f>
        <v>0</v>
      </c>
      <c r="AQ104" s="20">
        <f t="shared" ref="AQ104" si="747">IF(AQ103=0,0,IF(OR(AP104=0,AP104=12),1,AP104+1))</f>
        <v>0</v>
      </c>
      <c r="AR104" s="20">
        <f t="shared" ref="AR104" si="748">IF(AR103=0,0,IF(OR(AQ104=0,AQ104=12),1,AQ104+1))</f>
        <v>0</v>
      </c>
      <c r="AS104" s="20">
        <f t="shared" ref="AS104" si="749">IF(AS103=0,0,IF(OR(AR104=0,AR104=12),1,AR104+1))</f>
        <v>0</v>
      </c>
      <c r="AT104" s="20">
        <f t="shared" ref="AT104" si="750">IF(AT103=0,0,IF(OR(AS104=0,AS104=12),1,AS104+1))</f>
        <v>0</v>
      </c>
      <c r="AU104" s="20">
        <f t="shared" ref="AU104" si="751">IF(AU103=0,0,IF(OR(AT104=0,AT104=12),1,AT104+1))</f>
        <v>0</v>
      </c>
      <c r="AV104" s="20">
        <f t="shared" ref="AV104" si="752">IF(AV103=0,0,IF(OR(AU104=0,AU104=12),1,AU104+1))</f>
        <v>0</v>
      </c>
      <c r="AW104" s="20">
        <f t="shared" ref="AW104" si="753">IF(AW103=0,0,IF(OR(AV104=0,AV104=12),1,AV104+1))</f>
        <v>0</v>
      </c>
      <c r="AX104" s="20">
        <f t="shared" ref="AX104" si="754">IF(AX103=0,0,IF(OR(AW104=0,AW104=12),1,AW104+1))</f>
        <v>0</v>
      </c>
      <c r="AY104" s="20">
        <f t="shared" ref="AY104" si="755">IF(AY103=0,0,IF(OR(AX104=0,AX104=12),1,AX104+1))</f>
        <v>0</v>
      </c>
      <c r="AZ104" s="20">
        <f t="shared" ref="AZ104" si="756">IF(AZ103=0,0,IF(OR(AY104=0,AY104=12),1,AY104+1))</f>
        <v>0</v>
      </c>
      <c r="BA104" s="20">
        <f t="shared" ref="BA104" si="757">IF(BA103=0,0,IF(OR(AZ104=0,AZ104=12),1,AZ104+1))</f>
        <v>0</v>
      </c>
      <c r="BB104" s="20">
        <f t="shared" ref="BB104" si="758">IF(BB103=0,0,IF(OR(BA104=0,BA104=12),1,BA104+1))</f>
        <v>0</v>
      </c>
      <c r="BC104" s="564"/>
      <c r="BD104" s="487"/>
      <c r="BE104" s="497"/>
      <c r="BF104" s="50"/>
    </row>
    <row r="105" spans="1:71" s="51" customFormat="1" ht="43.5" x14ac:dyDescent="0.35">
      <c r="A105" s="50"/>
      <c r="B105" s="67"/>
      <c r="C105" s="33"/>
      <c r="D105" s="33"/>
      <c r="E105" s="33"/>
      <c r="F105" s="33"/>
      <c r="G105" s="33"/>
      <c r="H105" s="33"/>
      <c r="I105" s="33"/>
      <c r="J105" s="19"/>
      <c r="K105" s="7"/>
      <c r="L105" s="135"/>
      <c r="M105" s="136"/>
      <c r="O105" s="220"/>
      <c r="R105" s="210" t="s">
        <v>165</v>
      </c>
      <c r="S105" s="22">
        <f>IF(S104&gt;0,IF(S108&gt;$F79,$F79,S108),0)</f>
        <v>0</v>
      </c>
      <c r="T105" s="22">
        <f>IF(T104&gt;0,IF((SUMIFS($S107:S107,$S104:S104,12)+IF(S104=12,0,S105)+T108)&gt;=$F79,$F79-FLOOR(SUMIFS($S107:S107,$S104:S104,12),1),IF(T104=1,T108,T108+S105)),0)</f>
        <v>0</v>
      </c>
      <c r="U105" s="22">
        <f>IF(U104&gt;0,IF((SUMIFS($S107:T107,$S104:T104,12)+IF(T104=12,0,T105)+U108)&gt;=$F79,$F79-FLOOR(SUMIFS($S107:T107,$S104:T104,12),1),IF(U104=1,U108,U108+T105)),0)</f>
        <v>0</v>
      </c>
      <c r="V105" s="22">
        <f>IF(V104&gt;0,IF((SUMIFS($S107:U107,$S104:U104,12)+IF(U104=12,0,U105)+V108)&gt;=$F79,$F79-FLOOR(SUMIFS($S107:U107,$S104:U104,12),1),IF(V104=1,V108,V108+U105)),0)</f>
        <v>0</v>
      </c>
      <c r="W105" s="22">
        <f>IF(W104&gt;0,IF((SUMIFS($S107:V107,$S104:V104,12)+IF(V104=12,0,V105)+W108)&gt;=$F79,$F79-FLOOR(SUMIFS($S107:V107,$S104:V104,12),1),IF(W104=1,W108,W108+V105)),0)</f>
        <v>0</v>
      </c>
      <c r="X105" s="22">
        <f>IF(X104&gt;0,IF((SUMIFS($S107:W107,$S104:W104,12)+IF(W104=12,0,W105)+X108)&gt;=$F79,$F79-FLOOR(SUMIFS($S107:W107,$S104:W104,12),1),IF(X104=1,X108,X108+W105)),0)</f>
        <v>0</v>
      </c>
      <c r="Y105" s="22">
        <f>IF(Y104&gt;0,IF((SUMIFS($S107:X107,$S104:X104,12)+IF(X104=12,0,X105)+Y108)&gt;=$F79,$F79-FLOOR(SUMIFS($S107:X107,$S104:X104,12),1),IF(Y104=1,Y108,Y108+X105)),0)</f>
        <v>0</v>
      </c>
      <c r="Z105" s="22">
        <f>IF(Z104&gt;0,IF((SUMIFS($S107:Y107,$S104:Y104,12)+IF(Y104=12,0,Y105)+Z108)&gt;=$F79,$F79-FLOOR(SUMIFS($S107:Y107,$S104:Y104,12),1),IF(Z104=1,Z108,Z108+Y105)),0)</f>
        <v>0</v>
      </c>
      <c r="AA105" s="22">
        <f>IF(AA104&gt;0,IF((SUMIFS($S107:Z107,$S104:Z104,12)+IF(Z104=12,0,Z105)+AA108)&gt;=$F79,$F79-FLOOR(SUMIFS($S107:Z107,$S104:Z104,12),1),IF(AA104=1,AA108,AA108+Z105)),0)</f>
        <v>0</v>
      </c>
      <c r="AB105" s="22">
        <f>IF(AB104&gt;0,IF((SUMIFS($S107:AA107,$S104:AA104,12)+IF(AA104=12,0,AA105)+AB108)&gt;=$F79,$F79-FLOOR(SUMIFS($S107:AA107,$S104:AA104,12),1),IF(AB104=1,AB108,AB108+AA105)),0)</f>
        <v>0</v>
      </c>
      <c r="AC105" s="22">
        <f>IF(AC104&gt;0,IF((SUMIFS($S107:AB107,$S104:AB104,12)+IF(AB104=12,0,AB105)+AC108)&gt;=$F79,$F79-FLOOR(SUMIFS($S107:AB107,$S104:AB104,12),1),IF(AC104=1,AC108,AC108+AB105)),0)</f>
        <v>0</v>
      </c>
      <c r="AD105" s="22">
        <f>IF(AD104&gt;0,IF((SUMIFS($S107:AC107,$S104:AC104,12)+IF(AC104=12,0,AC105)+AD108)&gt;=$F79,$F79-FLOOR(SUMIFS($S107:AC107,$S104:AC104,12),1),IF(AD104=1,AD108,AD108+AC105)),0)</f>
        <v>0</v>
      </c>
      <c r="AE105" s="22">
        <f>IF(AE104&gt;0,IF((SUMIFS($S107:AD107,$S104:AD104,12)+IF(AD104=12,0,AD105)+AE108)&gt;=$F79,$F79-FLOOR(SUMIFS($S107:AD107,$S104:AD104,12),1),IF(AE104=1,AE108,AE108+AD105)),0)</f>
        <v>0</v>
      </c>
      <c r="AF105" s="22">
        <f>IF(AF104&gt;0,IF((SUMIFS($S107:AE107,$S104:AE104,12)+IF(AE104=12,0,AE105)+AF108)&gt;=$F79,$F79-FLOOR(SUMIFS($S107:AE107,$S104:AE104,12),1),IF(AF104=1,AF108,AF108+AE105)),0)</f>
        <v>0</v>
      </c>
      <c r="AG105" s="22">
        <f>IF(AG104&gt;0,IF((SUMIFS($S107:AF107,$S104:AF104,12)+IF(AF104=12,0,AF105)+AG108)&gt;=$F79,$F79-FLOOR(SUMIFS($S107:AF107,$S104:AF104,12),1),IF(AG104=1,AG108,AG108+AF105)),0)</f>
        <v>0</v>
      </c>
      <c r="AH105" s="22">
        <f>IF(AH104&gt;0,IF((SUMIFS($S107:AG107,$S104:AG104,12)+IF(AG104=12,0,AG105)+AH108)&gt;=$F79,$F79-FLOOR(SUMIFS($S107:AG107,$S104:AG104,12),1),IF(AH104=1,AH108,AH108+AG105)),0)</f>
        <v>0</v>
      </c>
      <c r="AI105" s="22">
        <f>IF(AI104&gt;0,IF((SUMIFS($S107:AH107,$S104:AH104,12)+IF(AH104=12,0,AH105)+AI108)&gt;=$F79,$F79-FLOOR(SUMIFS($S107:AH107,$S104:AH104,12),1),IF(AI104=1,AI108,AI108+AH105)),0)</f>
        <v>0</v>
      </c>
      <c r="AJ105" s="22">
        <f>IF(AJ104&gt;0,IF((SUMIFS($S107:AI107,$S104:AI104,12)+IF(AI104=12,0,AI105)+AJ108)&gt;=$F79,$F79-FLOOR(SUMIFS($S107:AI107,$S104:AI104,12),1),IF(AJ104=1,AJ108,AJ108+AI105)),0)</f>
        <v>0</v>
      </c>
      <c r="AK105" s="22">
        <f>IF(AK104&gt;0,IF((SUMIFS($S107:AJ107,$S104:AJ104,12)+IF(AJ104=12,0,AJ105)+AK108)&gt;=$F79,$F79-FLOOR(SUMIFS($S107:AJ107,$S104:AJ104,12),1),IF(AK104=1,AK108,AK108+AJ105)),0)</f>
        <v>0</v>
      </c>
      <c r="AL105" s="22">
        <f>IF(AL104&gt;0,IF((SUMIFS($S107:AK107,$S104:AK104,12)+IF(AK104=12,0,AK105)+AL108)&gt;=$F79,$F79-FLOOR(SUMIFS($S107:AK107,$S104:AK104,12),1),IF(AL104=1,AL108,AL108+AK105)),0)</f>
        <v>0</v>
      </c>
      <c r="AM105" s="22">
        <f>IF(AM104&gt;0,IF((SUMIFS($S107:AL107,$S104:AL104,12)+IF(AL104=12,0,AL105)+AM108)&gt;=$F79,$F79-FLOOR(SUMIFS($S107:AL107,$S104:AL104,12),1),IF(AM104=1,AM108,AM108+AL105)),0)</f>
        <v>0</v>
      </c>
      <c r="AN105" s="22">
        <f>IF(AN104&gt;0,IF((SUMIFS($S107:AM107,$S104:AM104,12)+IF(AM104=12,0,AM105)+AN108)&gt;=$F79,$F79-FLOOR(SUMIFS($S107:AM107,$S104:AM104,12),1),IF(AN104=1,AN108,AN108+AM105)),0)</f>
        <v>0</v>
      </c>
      <c r="AO105" s="22">
        <f>IF(AO104&gt;0,IF((SUMIFS($S107:AN107,$S104:AN104,12)+IF(AN104=12,0,AN105)+AO108)&gt;=$F79,$F79-FLOOR(SUMIFS($S107:AN107,$S104:AN104,12),1),IF(AO104=1,AO108,AO108+AN105)),0)</f>
        <v>0</v>
      </c>
      <c r="AP105" s="22">
        <f>IF(AP104&gt;0,IF((SUMIFS($S107:AO107,$S104:AO104,12)+IF(AO104=12,0,AO105)+AP108)&gt;=$F79,$F79-FLOOR(SUMIFS($S107:AO107,$S104:AO104,12),1),IF(AP104=1,AP108,AP108+AO105)),0)</f>
        <v>0</v>
      </c>
      <c r="AQ105" s="22">
        <f>IF(AQ104&gt;0,IF((SUMIFS($S107:AP107,$S104:AP104,12)+IF(AP104=12,0,AP105)+AQ108)&gt;=$F79,$F79-FLOOR(SUMIFS($S107:AP107,$S104:AP104,12),1),IF(AQ104=1,AQ108,AQ108+AP105)),0)</f>
        <v>0</v>
      </c>
      <c r="AR105" s="22">
        <f>IF(AR104&gt;0,IF((SUMIFS($S107:AQ107,$S104:AQ104,12)+IF(AQ104=12,0,AQ105)+AR108)&gt;=$F79,$F79-FLOOR(SUMIFS($S107:AQ107,$S104:AQ104,12),1),IF(AR104=1,AR108,AR108+AQ105)),0)</f>
        <v>0</v>
      </c>
      <c r="AS105" s="22">
        <f>IF(AS104&gt;0,IF((SUMIFS($S107:AR107,$S104:AR104,12)+IF(AR104=12,0,AR105)+AS108)&gt;=$F79,$F79-FLOOR(SUMIFS($S107:AR107,$S104:AR104,12),1),IF(AS104=1,AS108,AS108+AR105)),0)</f>
        <v>0</v>
      </c>
      <c r="AT105" s="22">
        <f>IF(AT104&gt;0,IF((SUMIFS($S107:AS107,$S104:AS104,12)+IF(AS104=12,0,AS105)+AT108)&gt;=$F79,$F79-FLOOR(SUMIFS($S107:AS107,$S104:AS104,12),1),IF(AT104=1,AT108,AT108+AS105)),0)</f>
        <v>0</v>
      </c>
      <c r="AU105" s="22">
        <f>IF(AU104&gt;0,IF((SUMIFS($S107:AT107,$S104:AT104,12)+IF(AT104=12,0,AT105)+AU108)&gt;=$F79,$F79-FLOOR(SUMIFS($S107:AT107,$S104:AT104,12),1),IF(AU104=1,AU108,AU108+AT105)),0)</f>
        <v>0</v>
      </c>
      <c r="AV105" s="22">
        <f>IF(AV104&gt;0,IF((SUMIFS($S107:AU107,$S104:AU104,12)+IF(AU104=12,0,AU105)+AV108)&gt;=$F79,$F79-FLOOR(SUMIFS($S107:AU107,$S104:AU104,12),1),IF(AV104=1,AV108,AV108+AU105)),0)</f>
        <v>0</v>
      </c>
      <c r="AW105" s="22">
        <f>IF(AW104&gt;0,IF((SUMIFS($S107:AV107,$S104:AV104,12)+IF(AV104=12,0,AV105)+AW108)&gt;=$F79,$F79-FLOOR(SUMIFS($S107:AV107,$S104:AV104,12),1),IF(AW104=1,AW108,AW108+AV105)),0)</f>
        <v>0</v>
      </c>
      <c r="AX105" s="22">
        <f>IF(AX104&gt;0,IF((SUMIFS($S107:AW107,$S104:AW104,12)+IF(AW104=12,0,AW105)+AX108)&gt;=$F79,$F79-FLOOR(SUMIFS($S107:AW107,$S104:AW104,12),1),IF(AX104=1,AX108,AX108+AW105)),0)</f>
        <v>0</v>
      </c>
      <c r="AY105" s="22">
        <f>IF(AY104&gt;0,IF((SUMIFS($S107:AX107,$S104:AX104,12)+IF(AX104=12,0,AX105)+AY108)&gt;=$F79,$F79-FLOOR(SUMIFS($S107:AX107,$S104:AX104,12),1),IF(AY104=1,AY108,AY108+AX105)),0)</f>
        <v>0</v>
      </c>
      <c r="AZ105" s="22">
        <f>IF(AZ104&gt;0,IF((SUMIFS($S107:AY107,$S104:AY104,12)+IF(AY104=12,0,AY105)+AZ108)&gt;=$F79,$F79-FLOOR(SUMIFS($S107:AY107,$S104:AY104,12),1),IF(AZ104=1,AZ108,AZ108+AY105)),0)</f>
        <v>0</v>
      </c>
      <c r="BA105" s="22">
        <f>IF(BA104&gt;0,IF((SUMIFS($S107:AZ107,$S104:AZ104,12)+IF(AZ104=12,0,AZ105)+BA108)&gt;=$F79,$F79-FLOOR(SUMIFS($S107:AZ107,$S104:AZ104,12),1),IF(BA104=1,BA108,BA108+AZ105)),0)</f>
        <v>0</v>
      </c>
      <c r="BB105" s="22">
        <f>IF(BB104&gt;0,IF((SUMIFS($S107:BA107,$S104:BA104,12)+IF(BA104=12,0,BA105)+BB108)&gt;=$F79,$F79-FLOOR(SUMIFS($S107:BA107,$S104:BA104,12),1),IF(BB104=1,BB108,BB108+BA105)),0)</f>
        <v>0</v>
      </c>
      <c r="BC105" s="564"/>
      <c r="BD105" s="487"/>
      <c r="BE105" s="497"/>
      <c r="BF105" s="50"/>
    </row>
    <row r="106" spans="1:71" s="51" customFormat="1" ht="39" hidden="1" customHeight="1" x14ac:dyDescent="0.35">
      <c r="A106" s="50"/>
      <c r="B106" s="67"/>
      <c r="C106" s="33"/>
      <c r="D106" s="33"/>
      <c r="E106" s="33"/>
      <c r="F106" s="33"/>
      <c r="G106" s="33"/>
      <c r="H106" s="33"/>
      <c r="I106" s="33"/>
      <c r="J106" s="19"/>
      <c r="K106" s="7"/>
      <c r="L106" s="135"/>
      <c r="M106" s="136"/>
      <c r="O106" s="220"/>
      <c r="R106" s="211" t="s">
        <v>111</v>
      </c>
      <c r="S106" s="21">
        <f>IF(S101&gt;0,S102,0)</f>
        <v>0</v>
      </c>
      <c r="T106" s="21">
        <f t="shared" ref="T106" si="759">IF(T101&gt;0,IF(T104=1,T102,T102+S106),S106)</f>
        <v>0</v>
      </c>
      <c r="U106" s="21">
        <f t="shared" ref="U106" si="760">IF(U101&gt;0,IF(U104=1,U102,U102+T106),T106)</f>
        <v>0</v>
      </c>
      <c r="V106" s="21">
        <f t="shared" ref="V106" si="761">IF(V101&gt;0,IF(V104=1,V102,V102+U106),U106)</f>
        <v>0</v>
      </c>
      <c r="W106" s="21">
        <f t="shared" ref="W106" si="762">IF(W101&gt;0,IF(W104=1,W102,W102+V106),V106)</f>
        <v>0</v>
      </c>
      <c r="X106" s="21">
        <f t="shared" ref="X106" si="763">IF(X101&gt;0,IF(X104=1,X102,X102+W106),W106)</f>
        <v>0</v>
      </c>
      <c r="Y106" s="21">
        <f t="shared" ref="Y106" si="764">IF(Y101&gt;0,IF(Y104=1,Y102,Y102+X106),X106)</f>
        <v>0</v>
      </c>
      <c r="Z106" s="21">
        <f t="shared" ref="Z106" si="765">IF(Z101&gt;0,IF(Z104=1,Z102,Z102+Y106),Y106)</f>
        <v>0</v>
      </c>
      <c r="AA106" s="21">
        <f t="shared" ref="AA106" si="766">IF(AA101&gt;0,IF(AA104=1,AA102,AA102+Z106),Z106)</f>
        <v>0</v>
      </c>
      <c r="AB106" s="21">
        <f t="shared" ref="AB106" si="767">IF(AB101&gt;0,IF(AB104=1,AB102,AB102+AA106),AA106)</f>
        <v>0</v>
      </c>
      <c r="AC106" s="21">
        <f t="shared" ref="AC106" si="768">IF(AC101&gt;0,IF(AC104=1,AC102,AC102+AB106),AB106)</f>
        <v>0</v>
      </c>
      <c r="AD106" s="21">
        <f t="shared" ref="AD106" si="769">IF(AD101&gt;0,IF(AD104=1,AD102,AD102+AC106),AC106)</f>
        <v>0</v>
      </c>
      <c r="AE106" s="21">
        <f t="shared" ref="AE106" si="770">IF(AE101&gt;0,IF(AE104=1,AE102,AE102+AD106),AD106)</f>
        <v>0</v>
      </c>
      <c r="AF106" s="21">
        <f t="shared" ref="AF106" si="771">IF(AF101&gt;0,IF(AF104=1,AF102,AF102+AE106),AE106)</f>
        <v>0</v>
      </c>
      <c r="AG106" s="21">
        <f t="shared" ref="AG106" si="772">IF(AG101&gt;0,IF(AG104=1,AG102,AG102+AF106),AF106)</f>
        <v>0</v>
      </c>
      <c r="AH106" s="21">
        <f t="shared" ref="AH106" si="773">IF(AH101&gt;0,IF(AH104=1,AH102,AH102+AG106),AG106)</f>
        <v>0</v>
      </c>
      <c r="AI106" s="21">
        <f t="shared" ref="AI106" si="774">IF(AI101&gt;0,IF(AI104=1,AI102,AI102+AH106),AH106)</f>
        <v>0</v>
      </c>
      <c r="AJ106" s="21">
        <f t="shared" ref="AJ106" si="775">IF(AJ101&gt;0,IF(AJ104=1,AJ102,AJ102+AI106),AI106)</f>
        <v>0</v>
      </c>
      <c r="AK106" s="21">
        <f t="shared" ref="AK106" si="776">IF(AK101&gt;0,IF(AK104=1,AK102,AK102+AJ106),AJ106)</f>
        <v>0</v>
      </c>
      <c r="AL106" s="21">
        <f t="shared" ref="AL106" si="777">IF(AL101&gt;0,IF(AL104=1,AL102,AL102+AK106),AK106)</f>
        <v>0</v>
      </c>
      <c r="AM106" s="21">
        <f t="shared" ref="AM106" si="778">IF(AM101&gt;0,IF(AM104=1,AM102,AM102+AL106),AL106)</f>
        <v>0</v>
      </c>
      <c r="AN106" s="21">
        <f t="shared" ref="AN106" si="779">IF(AN101&gt;0,IF(AN104=1,AN102,AN102+AM106),AM106)</f>
        <v>0</v>
      </c>
      <c r="AO106" s="21">
        <f t="shared" ref="AO106" si="780">IF(AO101&gt;0,IF(AO104=1,AO102,AO102+AN106),AN106)</f>
        <v>0</v>
      </c>
      <c r="AP106" s="21">
        <f t="shared" ref="AP106" si="781">IF(AP101&gt;0,IF(AP104=1,AP102,AP102+AO106),AO106)</f>
        <v>0</v>
      </c>
      <c r="AQ106" s="21">
        <f t="shared" ref="AQ106" si="782">IF(AQ101&gt;0,IF(AQ104=1,AQ102,AQ102+AP106),AP106)</f>
        <v>0</v>
      </c>
      <c r="AR106" s="21">
        <f t="shared" ref="AR106" si="783">IF(AR101&gt;0,IF(AR104=1,AR102,AR102+AQ106),AQ106)</f>
        <v>0</v>
      </c>
      <c r="AS106" s="21">
        <f t="shared" ref="AS106" si="784">IF(AS101&gt;0,IF(AS104=1,AS102,AS102+AR106),AR106)</f>
        <v>0</v>
      </c>
      <c r="AT106" s="21">
        <f t="shared" ref="AT106" si="785">IF(AT101&gt;0,IF(AT104=1,AT102,AT102+AS106),AS106)</f>
        <v>0</v>
      </c>
      <c r="AU106" s="21">
        <f t="shared" ref="AU106" si="786">IF(AU101&gt;0,IF(AU104=1,AU102,AU102+AT106),AT106)</f>
        <v>0</v>
      </c>
      <c r="AV106" s="21">
        <f t="shared" ref="AV106" si="787">IF(AV101&gt;0,IF(AV104=1,AV102,AV102+AU106),AU106)</f>
        <v>0</v>
      </c>
      <c r="AW106" s="21">
        <f t="shared" ref="AW106" si="788">IF(AW101&gt;0,IF(AW104=1,AW102,AW102+AV106),AV106)</f>
        <v>0</v>
      </c>
      <c r="AX106" s="21">
        <f t="shared" ref="AX106" si="789">IF(AX101&gt;0,IF(AX104=1,AX102,AX102+AW106),AW106)</f>
        <v>0</v>
      </c>
      <c r="AY106" s="21">
        <f t="shared" ref="AY106" si="790">IF(AY101&gt;0,IF(AY104=1,AY102,AY102+AX106),AX106)</f>
        <v>0</v>
      </c>
      <c r="AZ106" s="21">
        <f t="shared" ref="AZ106" si="791">IF(AZ101&gt;0,IF(AZ104=1,AZ102,AZ102+AY106),AY106)</f>
        <v>0</v>
      </c>
      <c r="BA106" s="21">
        <f t="shared" ref="BA106" si="792">IF(BA101&gt;0,IF(BA104=1,BA102,BA102+AZ106),AZ106)</f>
        <v>0</v>
      </c>
      <c r="BB106" s="21">
        <f t="shared" ref="BB106" si="793">IF(BB101&gt;0,IF(BB104=1,BB102,BB102+BA106),BA106)</f>
        <v>0</v>
      </c>
      <c r="BC106" s="564"/>
      <c r="BD106" s="487"/>
      <c r="BE106" s="497"/>
      <c r="BF106" s="50"/>
    </row>
    <row r="107" spans="1:71" s="51" customFormat="1" ht="26" hidden="1" customHeight="1" x14ac:dyDescent="0.35">
      <c r="A107" s="50"/>
      <c r="B107" s="67"/>
      <c r="C107" s="33"/>
      <c r="D107" s="33"/>
      <c r="E107" s="33"/>
      <c r="F107" s="33"/>
      <c r="G107" s="33"/>
      <c r="H107" s="33"/>
      <c r="I107" s="33"/>
      <c r="J107" s="19"/>
      <c r="K107" s="7"/>
      <c r="L107" s="135"/>
      <c r="M107" s="136"/>
      <c r="O107" s="220"/>
      <c r="R107" s="211" t="s">
        <v>112</v>
      </c>
      <c r="S107" s="21">
        <f>S109</f>
        <v>0</v>
      </c>
      <c r="T107" s="21">
        <f t="shared" ref="T107:BB107" si="794">IF(T104=1,T109,T109+S107)</f>
        <v>0</v>
      </c>
      <c r="U107" s="21">
        <f t="shared" si="794"/>
        <v>0</v>
      </c>
      <c r="V107" s="21">
        <f t="shared" si="794"/>
        <v>0</v>
      </c>
      <c r="W107" s="21">
        <f t="shared" si="794"/>
        <v>0</v>
      </c>
      <c r="X107" s="21">
        <f t="shared" si="794"/>
        <v>0</v>
      </c>
      <c r="Y107" s="21">
        <f t="shared" si="794"/>
        <v>0</v>
      </c>
      <c r="Z107" s="21">
        <f t="shared" si="794"/>
        <v>0</v>
      </c>
      <c r="AA107" s="21">
        <f t="shared" si="794"/>
        <v>0</v>
      </c>
      <c r="AB107" s="21">
        <f t="shared" si="794"/>
        <v>0</v>
      </c>
      <c r="AC107" s="21">
        <f t="shared" si="794"/>
        <v>0</v>
      </c>
      <c r="AD107" s="21">
        <f t="shared" si="794"/>
        <v>0</v>
      </c>
      <c r="AE107" s="21">
        <f t="shared" si="794"/>
        <v>0</v>
      </c>
      <c r="AF107" s="21">
        <f t="shared" si="794"/>
        <v>0</v>
      </c>
      <c r="AG107" s="21">
        <f t="shared" si="794"/>
        <v>0</v>
      </c>
      <c r="AH107" s="21">
        <f t="shared" si="794"/>
        <v>0</v>
      </c>
      <c r="AI107" s="21">
        <f t="shared" si="794"/>
        <v>0</v>
      </c>
      <c r="AJ107" s="21">
        <f t="shared" si="794"/>
        <v>0</v>
      </c>
      <c r="AK107" s="21">
        <f t="shared" si="794"/>
        <v>0</v>
      </c>
      <c r="AL107" s="21">
        <f t="shared" si="794"/>
        <v>0</v>
      </c>
      <c r="AM107" s="21">
        <f t="shared" si="794"/>
        <v>0</v>
      </c>
      <c r="AN107" s="21">
        <f t="shared" si="794"/>
        <v>0</v>
      </c>
      <c r="AO107" s="21">
        <f t="shared" si="794"/>
        <v>0</v>
      </c>
      <c r="AP107" s="21">
        <f t="shared" si="794"/>
        <v>0</v>
      </c>
      <c r="AQ107" s="21">
        <f t="shared" si="794"/>
        <v>0</v>
      </c>
      <c r="AR107" s="21">
        <f t="shared" si="794"/>
        <v>0</v>
      </c>
      <c r="AS107" s="21">
        <f t="shared" si="794"/>
        <v>0</v>
      </c>
      <c r="AT107" s="21">
        <f t="shared" si="794"/>
        <v>0</v>
      </c>
      <c r="AU107" s="21">
        <f t="shared" si="794"/>
        <v>0</v>
      </c>
      <c r="AV107" s="21">
        <f t="shared" si="794"/>
        <v>0</v>
      </c>
      <c r="AW107" s="21">
        <f t="shared" si="794"/>
        <v>0</v>
      </c>
      <c r="AX107" s="21">
        <f t="shared" si="794"/>
        <v>0</v>
      </c>
      <c r="AY107" s="21">
        <f t="shared" si="794"/>
        <v>0</v>
      </c>
      <c r="AZ107" s="21">
        <f t="shared" si="794"/>
        <v>0</v>
      </c>
      <c r="BA107" s="21">
        <f t="shared" si="794"/>
        <v>0</v>
      </c>
      <c r="BB107" s="21">
        <f t="shared" si="794"/>
        <v>0</v>
      </c>
      <c r="BC107" s="564"/>
      <c r="BD107" s="487"/>
      <c r="BE107" s="497"/>
      <c r="BF107" s="50"/>
    </row>
    <row r="108" spans="1:71" s="51" customFormat="1" ht="43.5" x14ac:dyDescent="0.35">
      <c r="A108" s="50"/>
      <c r="B108" s="67"/>
      <c r="C108" s="33"/>
      <c r="D108" s="33"/>
      <c r="E108" s="33"/>
      <c r="F108" s="33"/>
      <c r="G108" s="33"/>
      <c r="H108" s="33"/>
      <c r="I108" s="33"/>
      <c r="J108" s="19"/>
      <c r="K108" s="7"/>
      <c r="L108" s="135"/>
      <c r="M108" s="136"/>
      <c r="O108" s="220"/>
      <c r="R108" s="210" t="s">
        <v>110</v>
      </c>
      <c r="S108" s="22">
        <f t="shared" ref="S108:BB108" si="795">1720/12*S101</f>
        <v>0</v>
      </c>
      <c r="T108" s="22">
        <f t="shared" si="795"/>
        <v>0</v>
      </c>
      <c r="U108" s="22">
        <f t="shared" si="795"/>
        <v>0</v>
      </c>
      <c r="V108" s="22">
        <f t="shared" si="795"/>
        <v>0</v>
      </c>
      <c r="W108" s="22">
        <f t="shared" si="795"/>
        <v>0</v>
      </c>
      <c r="X108" s="22">
        <f t="shared" si="795"/>
        <v>0</v>
      </c>
      <c r="Y108" s="22">
        <f t="shared" si="795"/>
        <v>0</v>
      </c>
      <c r="Z108" s="22">
        <f t="shared" si="795"/>
        <v>0</v>
      </c>
      <c r="AA108" s="22">
        <f t="shared" si="795"/>
        <v>0</v>
      </c>
      <c r="AB108" s="22">
        <f t="shared" si="795"/>
        <v>0</v>
      </c>
      <c r="AC108" s="22">
        <f t="shared" si="795"/>
        <v>0</v>
      </c>
      <c r="AD108" s="22">
        <f t="shared" si="795"/>
        <v>0</v>
      </c>
      <c r="AE108" s="22">
        <f t="shared" si="795"/>
        <v>0</v>
      </c>
      <c r="AF108" s="22">
        <f t="shared" si="795"/>
        <v>0</v>
      </c>
      <c r="AG108" s="22">
        <f t="shared" si="795"/>
        <v>0</v>
      </c>
      <c r="AH108" s="22">
        <f t="shared" si="795"/>
        <v>0</v>
      </c>
      <c r="AI108" s="22">
        <f t="shared" si="795"/>
        <v>0</v>
      </c>
      <c r="AJ108" s="22">
        <f t="shared" si="795"/>
        <v>0</v>
      </c>
      <c r="AK108" s="22">
        <f t="shared" si="795"/>
        <v>0</v>
      </c>
      <c r="AL108" s="22">
        <f t="shared" si="795"/>
        <v>0</v>
      </c>
      <c r="AM108" s="22">
        <f t="shared" si="795"/>
        <v>0</v>
      </c>
      <c r="AN108" s="22">
        <f t="shared" si="795"/>
        <v>0</v>
      </c>
      <c r="AO108" s="22">
        <f t="shared" si="795"/>
        <v>0</v>
      </c>
      <c r="AP108" s="22">
        <f t="shared" si="795"/>
        <v>0</v>
      </c>
      <c r="AQ108" s="22">
        <f t="shared" si="795"/>
        <v>0</v>
      </c>
      <c r="AR108" s="22">
        <f t="shared" si="795"/>
        <v>0</v>
      </c>
      <c r="AS108" s="22">
        <f t="shared" si="795"/>
        <v>0</v>
      </c>
      <c r="AT108" s="22">
        <f t="shared" si="795"/>
        <v>0</v>
      </c>
      <c r="AU108" s="22">
        <f t="shared" si="795"/>
        <v>0</v>
      </c>
      <c r="AV108" s="22">
        <f t="shared" si="795"/>
        <v>0</v>
      </c>
      <c r="AW108" s="22">
        <f t="shared" si="795"/>
        <v>0</v>
      </c>
      <c r="AX108" s="22">
        <f t="shared" si="795"/>
        <v>0</v>
      </c>
      <c r="AY108" s="22">
        <f t="shared" si="795"/>
        <v>0</v>
      </c>
      <c r="AZ108" s="22">
        <f t="shared" si="795"/>
        <v>0</v>
      </c>
      <c r="BA108" s="22">
        <f t="shared" si="795"/>
        <v>0</v>
      </c>
      <c r="BB108" s="22">
        <f t="shared" si="795"/>
        <v>0</v>
      </c>
      <c r="BC108" s="564"/>
      <c r="BD108" s="487"/>
      <c r="BE108" s="497"/>
      <c r="BF108" s="50"/>
    </row>
    <row r="109" spans="1:71" s="51" customFormat="1" ht="29" x14ac:dyDescent="0.35">
      <c r="A109" s="50"/>
      <c r="B109" s="67"/>
      <c r="C109" s="33"/>
      <c r="D109" s="33"/>
      <c r="E109" s="33"/>
      <c r="F109" s="33"/>
      <c r="G109" s="33"/>
      <c r="H109" s="33"/>
      <c r="I109" s="33"/>
      <c r="J109" s="19"/>
      <c r="K109" s="7"/>
      <c r="L109" s="135"/>
      <c r="M109" s="136"/>
      <c r="O109" s="220"/>
      <c r="R109" s="210" t="s">
        <v>103</v>
      </c>
      <c r="S109" s="22">
        <f>FLOOR(IF(OR(S104=0,S104=1),IF(S102&gt;=S108,S108,S102)+0.00000001,IF(S106&gt;=S105,S105,S106))+0.00000001,1)</f>
        <v>0</v>
      </c>
      <c r="T109" s="22">
        <f t="shared" ref="T109:BB109" si="796">FLOOR(IF(OR(T104=0,T104=1),IF(T108&gt;T105,T105,IF(T102&gt;=T108,T108,T102)+0.00000001),IF(T106&gt;=T105,T105-S107,T106-S107)+0.00000001),1)</f>
        <v>0</v>
      </c>
      <c r="U109" s="22">
        <f t="shared" si="796"/>
        <v>0</v>
      </c>
      <c r="V109" s="22">
        <f t="shared" si="796"/>
        <v>0</v>
      </c>
      <c r="W109" s="22">
        <f t="shared" si="796"/>
        <v>0</v>
      </c>
      <c r="X109" s="22">
        <f t="shared" si="796"/>
        <v>0</v>
      </c>
      <c r="Y109" s="22">
        <f t="shared" si="796"/>
        <v>0</v>
      </c>
      <c r="Z109" s="22">
        <f t="shared" si="796"/>
        <v>0</v>
      </c>
      <c r="AA109" s="22">
        <f t="shared" si="796"/>
        <v>0</v>
      </c>
      <c r="AB109" s="22">
        <f t="shared" si="796"/>
        <v>0</v>
      </c>
      <c r="AC109" s="22">
        <f t="shared" si="796"/>
        <v>0</v>
      </c>
      <c r="AD109" s="22">
        <f t="shared" si="796"/>
        <v>0</v>
      </c>
      <c r="AE109" s="22">
        <f t="shared" si="796"/>
        <v>0</v>
      </c>
      <c r="AF109" s="22">
        <f t="shared" si="796"/>
        <v>0</v>
      </c>
      <c r="AG109" s="22">
        <f t="shared" si="796"/>
        <v>0</v>
      </c>
      <c r="AH109" s="22">
        <f t="shared" si="796"/>
        <v>0</v>
      </c>
      <c r="AI109" s="22">
        <f t="shared" si="796"/>
        <v>0</v>
      </c>
      <c r="AJ109" s="22">
        <f t="shared" si="796"/>
        <v>0</v>
      </c>
      <c r="AK109" s="22">
        <f t="shared" si="796"/>
        <v>0</v>
      </c>
      <c r="AL109" s="22">
        <f t="shared" si="796"/>
        <v>0</v>
      </c>
      <c r="AM109" s="22">
        <f t="shared" si="796"/>
        <v>0</v>
      </c>
      <c r="AN109" s="22">
        <f t="shared" si="796"/>
        <v>0</v>
      </c>
      <c r="AO109" s="22">
        <f t="shared" si="796"/>
        <v>0</v>
      </c>
      <c r="AP109" s="22">
        <f t="shared" si="796"/>
        <v>0</v>
      </c>
      <c r="AQ109" s="22">
        <f t="shared" si="796"/>
        <v>0</v>
      </c>
      <c r="AR109" s="22">
        <f t="shared" si="796"/>
        <v>0</v>
      </c>
      <c r="AS109" s="22">
        <f t="shared" si="796"/>
        <v>0</v>
      </c>
      <c r="AT109" s="22">
        <f t="shared" si="796"/>
        <v>0</v>
      </c>
      <c r="AU109" s="22">
        <f t="shared" si="796"/>
        <v>0</v>
      </c>
      <c r="AV109" s="22">
        <f t="shared" si="796"/>
        <v>0</v>
      </c>
      <c r="AW109" s="22">
        <f t="shared" si="796"/>
        <v>0</v>
      </c>
      <c r="AX109" s="22">
        <f t="shared" si="796"/>
        <v>0</v>
      </c>
      <c r="AY109" s="22">
        <f t="shared" si="796"/>
        <v>0</v>
      </c>
      <c r="AZ109" s="22">
        <f t="shared" si="796"/>
        <v>0</v>
      </c>
      <c r="BA109" s="22">
        <f t="shared" si="796"/>
        <v>0</v>
      </c>
      <c r="BB109" s="22">
        <f t="shared" si="796"/>
        <v>0</v>
      </c>
      <c r="BC109" s="564"/>
      <c r="BD109" s="487"/>
      <c r="BE109" s="497"/>
      <c r="BF109" s="50"/>
    </row>
    <row r="110" spans="1:71" s="51" customFormat="1" ht="29.5" thickBot="1" x14ac:dyDescent="0.4">
      <c r="A110" s="50"/>
      <c r="B110" s="67"/>
      <c r="C110" s="33"/>
      <c r="D110" s="33"/>
      <c r="E110" s="33"/>
      <c r="F110" s="33"/>
      <c r="G110" s="33"/>
      <c r="H110" s="33"/>
      <c r="I110" s="33"/>
      <c r="J110" s="19"/>
      <c r="K110" s="7"/>
      <c r="L110" s="135"/>
      <c r="M110" s="136"/>
      <c r="O110" s="220"/>
      <c r="R110" s="212" t="s">
        <v>104</v>
      </c>
      <c r="S110" s="26">
        <f>IFERROR((S109*$H$79),0)</f>
        <v>0</v>
      </c>
      <c r="T110" s="26">
        <f t="shared" ref="T110:BB110" si="797">IFERROR((T109*$H$79),0)</f>
        <v>0</v>
      </c>
      <c r="U110" s="26">
        <f t="shared" si="797"/>
        <v>0</v>
      </c>
      <c r="V110" s="26">
        <f t="shared" si="797"/>
        <v>0</v>
      </c>
      <c r="W110" s="26">
        <f t="shared" si="797"/>
        <v>0</v>
      </c>
      <c r="X110" s="26">
        <f t="shared" si="797"/>
        <v>0</v>
      </c>
      <c r="Y110" s="26">
        <f t="shared" si="797"/>
        <v>0</v>
      </c>
      <c r="Z110" s="26">
        <f t="shared" si="797"/>
        <v>0</v>
      </c>
      <c r="AA110" s="26">
        <f t="shared" si="797"/>
        <v>0</v>
      </c>
      <c r="AB110" s="26">
        <f t="shared" si="797"/>
        <v>0</v>
      </c>
      <c r="AC110" s="26">
        <f t="shared" si="797"/>
        <v>0</v>
      </c>
      <c r="AD110" s="26">
        <f t="shared" si="797"/>
        <v>0</v>
      </c>
      <c r="AE110" s="26">
        <f t="shared" si="797"/>
        <v>0</v>
      </c>
      <c r="AF110" s="26">
        <f t="shared" si="797"/>
        <v>0</v>
      </c>
      <c r="AG110" s="26">
        <f t="shared" si="797"/>
        <v>0</v>
      </c>
      <c r="AH110" s="26">
        <f t="shared" si="797"/>
        <v>0</v>
      </c>
      <c r="AI110" s="26">
        <f t="shared" si="797"/>
        <v>0</v>
      </c>
      <c r="AJ110" s="26">
        <f t="shared" si="797"/>
        <v>0</v>
      </c>
      <c r="AK110" s="26">
        <f t="shared" si="797"/>
        <v>0</v>
      </c>
      <c r="AL110" s="26">
        <f t="shared" si="797"/>
        <v>0</v>
      </c>
      <c r="AM110" s="26">
        <f t="shared" si="797"/>
        <v>0</v>
      </c>
      <c r="AN110" s="26">
        <f t="shared" si="797"/>
        <v>0</v>
      </c>
      <c r="AO110" s="26">
        <f t="shared" si="797"/>
        <v>0</v>
      </c>
      <c r="AP110" s="26">
        <f t="shared" si="797"/>
        <v>0</v>
      </c>
      <c r="AQ110" s="26">
        <f t="shared" si="797"/>
        <v>0</v>
      </c>
      <c r="AR110" s="26">
        <f t="shared" si="797"/>
        <v>0</v>
      </c>
      <c r="AS110" s="26">
        <f t="shared" si="797"/>
        <v>0</v>
      </c>
      <c r="AT110" s="26">
        <f t="shared" si="797"/>
        <v>0</v>
      </c>
      <c r="AU110" s="26">
        <f t="shared" si="797"/>
        <v>0</v>
      </c>
      <c r="AV110" s="26">
        <f t="shared" si="797"/>
        <v>0</v>
      </c>
      <c r="AW110" s="26">
        <f t="shared" si="797"/>
        <v>0</v>
      </c>
      <c r="AX110" s="26">
        <f t="shared" si="797"/>
        <v>0</v>
      </c>
      <c r="AY110" s="26">
        <f t="shared" si="797"/>
        <v>0</v>
      </c>
      <c r="AZ110" s="26">
        <f t="shared" si="797"/>
        <v>0</v>
      </c>
      <c r="BA110" s="26">
        <f t="shared" si="797"/>
        <v>0</v>
      </c>
      <c r="BB110" s="26">
        <f t="shared" si="797"/>
        <v>0</v>
      </c>
      <c r="BC110" s="565"/>
      <c r="BD110" s="488"/>
      <c r="BE110" s="498"/>
      <c r="BF110" s="50"/>
      <c r="BH110" s="103">
        <f>SUMIFS($S110:$BB110,$S100:$BB100,"1. SO")</f>
        <v>0</v>
      </c>
      <c r="BI110" s="103">
        <f>SUMIFS($S110:$BB110,$S100:$BB100,"2. SO")</f>
        <v>0</v>
      </c>
      <c r="BJ110" s="103">
        <f>SUMIFS($S110:$BB110,$S100:$BB100,"3. SO")</f>
        <v>0</v>
      </c>
      <c r="BK110" s="103">
        <f>SUMIFS($S110:$BB110,$S100:$BB100,"4. SO")</f>
        <v>0</v>
      </c>
      <c r="BL110" s="103">
        <f>SUMIFS($S110:$BB110,$S100:$BB100,"5. SO")</f>
        <v>0</v>
      </c>
      <c r="BM110" s="103">
        <f>SUMIFS($S110:$BB110,$S100:$BB100,"6. SO")</f>
        <v>0</v>
      </c>
      <c r="BN110" s="103">
        <f>SUMIFS($S110:$BB110,$S100:$BB100,"7. SO")</f>
        <v>0</v>
      </c>
      <c r="BO110" s="103">
        <f>SUMIFS($S110:$BB110,$S100:$BB100,"8. SO")</f>
        <v>0</v>
      </c>
      <c r="BP110" s="103">
        <f>SUMIFS($S110:$BB110,$S100:$BB100,"9. SO")</f>
        <v>0</v>
      </c>
      <c r="BQ110" s="103">
        <f>SUMIFS($S110:$BB110,$S100:$BB100,"10. SO")</f>
        <v>0</v>
      </c>
      <c r="BR110" s="103">
        <f>SUMIFS($S110:$BB110,$S100:$BB100,"11. SO")</f>
        <v>0</v>
      </c>
      <c r="BS110" s="103">
        <f>SUMIFS($S110:$BB110,$S100:$BB100,"12. SO")</f>
        <v>0</v>
      </c>
    </row>
    <row r="111" spans="1:71" s="51" customFormat="1" ht="29" customHeight="1" thickBot="1" x14ac:dyDescent="0.4">
      <c r="A111" s="50"/>
      <c r="B111" s="68"/>
      <c r="C111" s="23"/>
      <c r="D111" s="23"/>
      <c r="E111" s="23"/>
      <c r="F111" s="23"/>
      <c r="G111" s="23"/>
      <c r="H111" s="23"/>
      <c r="I111" s="23"/>
      <c r="J111" s="24"/>
      <c r="K111" s="170"/>
      <c r="L111" s="137"/>
      <c r="M111" s="138"/>
      <c r="R111" s="210" t="s">
        <v>347</v>
      </c>
      <c r="S111" s="353">
        <f>S79+S90+S101</f>
        <v>0</v>
      </c>
      <c r="T111" s="353">
        <f t="shared" ref="T111:BB111" si="798">T79+T90+T101</f>
        <v>0</v>
      </c>
      <c r="U111" s="353">
        <f t="shared" si="798"/>
        <v>0</v>
      </c>
      <c r="V111" s="353">
        <f t="shared" si="798"/>
        <v>0</v>
      </c>
      <c r="W111" s="353">
        <f t="shared" si="798"/>
        <v>0</v>
      </c>
      <c r="X111" s="353">
        <f t="shared" si="798"/>
        <v>0</v>
      </c>
      <c r="Y111" s="353">
        <f t="shared" si="798"/>
        <v>0</v>
      </c>
      <c r="Z111" s="353">
        <f t="shared" si="798"/>
        <v>0</v>
      </c>
      <c r="AA111" s="353">
        <f t="shared" si="798"/>
        <v>0</v>
      </c>
      <c r="AB111" s="353">
        <f t="shared" si="798"/>
        <v>0</v>
      </c>
      <c r="AC111" s="353">
        <f t="shared" si="798"/>
        <v>0</v>
      </c>
      <c r="AD111" s="353">
        <f t="shared" si="798"/>
        <v>0</v>
      </c>
      <c r="AE111" s="353">
        <f t="shared" si="798"/>
        <v>0</v>
      </c>
      <c r="AF111" s="353">
        <f t="shared" si="798"/>
        <v>0</v>
      </c>
      <c r="AG111" s="353">
        <f t="shared" si="798"/>
        <v>0</v>
      </c>
      <c r="AH111" s="353">
        <f t="shared" si="798"/>
        <v>0</v>
      </c>
      <c r="AI111" s="353">
        <f t="shared" si="798"/>
        <v>0</v>
      </c>
      <c r="AJ111" s="353">
        <f t="shared" si="798"/>
        <v>0</v>
      </c>
      <c r="AK111" s="353">
        <f t="shared" si="798"/>
        <v>0</v>
      </c>
      <c r="AL111" s="353">
        <f t="shared" si="798"/>
        <v>0</v>
      </c>
      <c r="AM111" s="353">
        <f t="shared" si="798"/>
        <v>0</v>
      </c>
      <c r="AN111" s="353">
        <f t="shared" si="798"/>
        <v>0</v>
      </c>
      <c r="AO111" s="353">
        <f t="shared" si="798"/>
        <v>0</v>
      </c>
      <c r="AP111" s="353">
        <f t="shared" si="798"/>
        <v>0</v>
      </c>
      <c r="AQ111" s="353">
        <f t="shared" si="798"/>
        <v>0</v>
      </c>
      <c r="AR111" s="353">
        <f t="shared" si="798"/>
        <v>0</v>
      </c>
      <c r="AS111" s="353">
        <f t="shared" si="798"/>
        <v>0</v>
      </c>
      <c r="AT111" s="353">
        <f t="shared" si="798"/>
        <v>0</v>
      </c>
      <c r="AU111" s="353">
        <f t="shared" si="798"/>
        <v>0</v>
      </c>
      <c r="AV111" s="353">
        <f t="shared" si="798"/>
        <v>0</v>
      </c>
      <c r="AW111" s="353">
        <f t="shared" si="798"/>
        <v>0</v>
      </c>
      <c r="AX111" s="353">
        <f t="shared" si="798"/>
        <v>0</v>
      </c>
      <c r="AY111" s="353">
        <f t="shared" si="798"/>
        <v>0</v>
      </c>
      <c r="AZ111" s="353">
        <f t="shared" si="798"/>
        <v>0</v>
      </c>
      <c r="BA111" s="353">
        <f t="shared" si="798"/>
        <v>0</v>
      </c>
      <c r="BB111" s="354">
        <f t="shared" si="798"/>
        <v>0</v>
      </c>
      <c r="BC111" s="242">
        <f>BC76+BC89+BC100</f>
        <v>0</v>
      </c>
      <c r="BD111" s="243">
        <f>BD76+BD89+BD100</f>
        <v>0</v>
      </c>
      <c r="BE111" s="242">
        <f>BE76+BE89+BE100</f>
        <v>0</v>
      </c>
      <c r="BF111" s="50"/>
      <c r="BH111" s="103">
        <f>BH88+BH99+BH110</f>
        <v>0</v>
      </c>
      <c r="BI111" s="103">
        <f t="shared" ref="BI111:BS111" si="799">BI88+BI99+BI110</f>
        <v>0</v>
      </c>
      <c r="BJ111" s="103">
        <f t="shared" si="799"/>
        <v>0</v>
      </c>
      <c r="BK111" s="103">
        <f t="shared" si="799"/>
        <v>0</v>
      </c>
      <c r="BL111" s="103">
        <f t="shared" si="799"/>
        <v>0</v>
      </c>
      <c r="BM111" s="103">
        <f t="shared" si="799"/>
        <v>0</v>
      </c>
      <c r="BN111" s="103">
        <f t="shared" si="799"/>
        <v>0</v>
      </c>
      <c r="BO111" s="103">
        <f t="shared" si="799"/>
        <v>0</v>
      </c>
      <c r="BP111" s="103">
        <f t="shared" si="799"/>
        <v>0</v>
      </c>
      <c r="BQ111" s="103">
        <f t="shared" si="799"/>
        <v>0</v>
      </c>
      <c r="BR111" s="103">
        <f t="shared" si="799"/>
        <v>0</v>
      </c>
      <c r="BS111" s="103">
        <f t="shared" si="799"/>
        <v>0</v>
      </c>
    </row>
    <row r="112" spans="1:71" ht="15" thickBot="1" x14ac:dyDescent="0.4">
      <c r="O112" s="199"/>
    </row>
    <row r="113" spans="1:71" s="51" customFormat="1" ht="59.5" customHeight="1" x14ac:dyDescent="0.35">
      <c r="A113" s="345"/>
      <c r="B113" s="504" t="s">
        <v>308</v>
      </c>
      <c r="C113" s="504"/>
      <c r="D113" s="504"/>
      <c r="E113" s="159" t="s">
        <v>383</v>
      </c>
      <c r="F113" s="514" t="s">
        <v>315</v>
      </c>
      <c r="G113" s="514"/>
      <c r="H113" s="514" t="s">
        <v>316</v>
      </c>
      <c r="I113" s="514"/>
      <c r="J113" s="159" t="s">
        <v>37</v>
      </c>
      <c r="K113" s="7"/>
      <c r="L113" s="502" t="s">
        <v>78</v>
      </c>
      <c r="M113" s="503"/>
      <c r="O113" s="199"/>
      <c r="P113" s="356" t="s">
        <v>324</v>
      </c>
      <c r="Q113" s="214" t="s">
        <v>352</v>
      </c>
      <c r="R113" s="495" t="s">
        <v>87</v>
      </c>
      <c r="S113" s="36" t="s">
        <v>1</v>
      </c>
      <c r="T113" s="36" t="s">
        <v>2</v>
      </c>
      <c r="U113" s="36" t="s">
        <v>3</v>
      </c>
      <c r="V113" s="36" t="s">
        <v>4</v>
      </c>
      <c r="W113" s="36" t="s">
        <v>5</v>
      </c>
      <c r="X113" s="36" t="s">
        <v>6</v>
      </c>
      <c r="Y113" s="36" t="s">
        <v>7</v>
      </c>
      <c r="Z113" s="36" t="s">
        <v>8</v>
      </c>
      <c r="AA113" s="36" t="s">
        <v>9</v>
      </c>
      <c r="AB113" s="36" t="s">
        <v>10</v>
      </c>
      <c r="AC113" s="36" t="s">
        <v>11</v>
      </c>
      <c r="AD113" s="36" t="s">
        <v>12</v>
      </c>
      <c r="AE113" s="36" t="s">
        <v>13</v>
      </c>
      <c r="AF113" s="36" t="s">
        <v>14</v>
      </c>
      <c r="AG113" s="36" t="s">
        <v>15</v>
      </c>
      <c r="AH113" s="36" t="s">
        <v>16</v>
      </c>
      <c r="AI113" s="36" t="s">
        <v>17</v>
      </c>
      <c r="AJ113" s="36" t="s">
        <v>18</v>
      </c>
      <c r="AK113" s="36" t="s">
        <v>19</v>
      </c>
      <c r="AL113" s="36" t="s">
        <v>20</v>
      </c>
      <c r="AM113" s="36" t="s">
        <v>21</v>
      </c>
      <c r="AN113" s="36" t="s">
        <v>22</v>
      </c>
      <c r="AO113" s="36" t="s">
        <v>23</v>
      </c>
      <c r="AP113" s="36" t="s">
        <v>24</v>
      </c>
      <c r="AQ113" s="36" t="s">
        <v>25</v>
      </c>
      <c r="AR113" s="36" t="s">
        <v>26</v>
      </c>
      <c r="AS113" s="36" t="s">
        <v>27</v>
      </c>
      <c r="AT113" s="36" t="s">
        <v>28</v>
      </c>
      <c r="AU113" s="36" t="s">
        <v>29</v>
      </c>
      <c r="AV113" s="36" t="s">
        <v>30</v>
      </c>
      <c r="AW113" s="36" t="s">
        <v>31</v>
      </c>
      <c r="AX113" s="36" t="s">
        <v>32</v>
      </c>
      <c r="AY113" s="36" t="s">
        <v>33</v>
      </c>
      <c r="AZ113" s="36" t="s">
        <v>34</v>
      </c>
      <c r="BA113" s="36" t="s">
        <v>35</v>
      </c>
      <c r="BB113" s="36" t="s">
        <v>36</v>
      </c>
      <c r="BC113" s="156" t="s">
        <v>113</v>
      </c>
      <c r="BD113" s="156" t="s">
        <v>114</v>
      </c>
      <c r="BE113" s="156" t="s">
        <v>348</v>
      </c>
      <c r="BH113" s="482" t="s">
        <v>166</v>
      </c>
      <c r="BI113" s="483"/>
      <c r="BJ113" s="483"/>
      <c r="BK113" s="483"/>
      <c r="BL113" s="483"/>
      <c r="BM113" s="483"/>
      <c r="BN113" s="483"/>
      <c r="BO113" s="483"/>
      <c r="BP113" s="483"/>
      <c r="BQ113" s="483"/>
      <c r="BR113" s="483"/>
      <c r="BS113" s="483"/>
    </row>
    <row r="114" spans="1:71" s="51" customFormat="1" ht="21" hidden="1" customHeight="1" thickBot="1" x14ac:dyDescent="0.4">
      <c r="A114" s="346"/>
      <c r="B114" s="504"/>
      <c r="C114" s="504"/>
      <c r="D114" s="504"/>
      <c r="E114" s="64"/>
      <c r="G114" s="167"/>
      <c r="H114" s="515" t="s">
        <v>319</v>
      </c>
      <c r="I114" s="515"/>
      <c r="J114" s="512" t="s">
        <v>317</v>
      </c>
      <c r="K114" s="7"/>
      <c r="L114" s="506">
        <v>244021</v>
      </c>
      <c r="M114" s="507"/>
      <c r="O114" s="199"/>
      <c r="P114" s="357"/>
      <c r="Q114" s="215"/>
      <c r="R114" s="496"/>
      <c r="S114" s="28">
        <f>MONTH(Úvod!$F$12)</f>
        <v>1</v>
      </c>
      <c r="T114" s="29">
        <f t="shared" ref="T114" si="800">IF(S114=12,1,S114+1)</f>
        <v>2</v>
      </c>
      <c r="U114" s="29">
        <f t="shared" ref="U114" si="801">IF(T114=12,1,T114+1)</f>
        <v>3</v>
      </c>
      <c r="V114" s="30">
        <f t="shared" ref="V114" si="802">IF(U114=12,1,U114+1)</f>
        <v>4</v>
      </c>
      <c r="W114" s="30">
        <f t="shared" ref="W114" si="803">IF(V114=12,1,V114+1)</f>
        <v>5</v>
      </c>
      <c r="X114" s="30">
        <f t="shared" ref="X114" si="804">IF(W114=12,1,W114+1)</f>
        <v>6</v>
      </c>
      <c r="Y114" s="30">
        <f t="shared" ref="Y114" si="805">IF(X114=12,1,X114+1)</f>
        <v>7</v>
      </c>
      <c r="Z114" s="30">
        <f t="shared" ref="Z114" si="806">IF(Y114=12,1,Y114+1)</f>
        <v>8</v>
      </c>
      <c r="AA114" s="30">
        <f t="shared" ref="AA114" si="807">IF(Z114=12,1,Z114+1)</f>
        <v>9</v>
      </c>
      <c r="AB114" s="30">
        <f>IF(AA114=12,1,AA114+1)</f>
        <v>10</v>
      </c>
      <c r="AC114" s="30">
        <f t="shared" ref="AC114" si="808">IF(AB114=12,1,AB114+1)</f>
        <v>11</v>
      </c>
      <c r="AD114" s="30">
        <f t="shared" ref="AD114" si="809">IF(AC114=12,1,AC114+1)</f>
        <v>12</v>
      </c>
      <c r="AE114" s="30">
        <f t="shared" ref="AE114" si="810">IF(AD114=12,1,AD114+1)</f>
        <v>1</v>
      </c>
      <c r="AF114" s="30">
        <f t="shared" ref="AF114" si="811">IF(AE114=12,1,AE114+1)</f>
        <v>2</v>
      </c>
      <c r="AG114" s="30">
        <f t="shared" ref="AG114" si="812">IF(AF114=12,1,AF114+1)</f>
        <v>3</v>
      </c>
      <c r="AH114" s="30">
        <f t="shared" ref="AH114" si="813">IF(AG114=12,1,AG114+1)</f>
        <v>4</v>
      </c>
      <c r="AI114" s="30">
        <f t="shared" ref="AI114" si="814">IF(AH114=12,1,AH114+1)</f>
        <v>5</v>
      </c>
      <c r="AJ114" s="30">
        <f t="shared" ref="AJ114" si="815">IF(AI114=12,1,AI114+1)</f>
        <v>6</v>
      </c>
      <c r="AK114" s="30">
        <f>IF(AJ114=12,1,AJ114+1)</f>
        <v>7</v>
      </c>
      <c r="AL114" s="30">
        <f t="shared" ref="AL114" si="816">IF(AK114=12,1,AK114+1)</f>
        <v>8</v>
      </c>
      <c r="AM114" s="30">
        <f t="shared" ref="AM114" si="817">IF(AL114=12,1,AL114+1)</f>
        <v>9</v>
      </c>
      <c r="AN114" s="30">
        <f t="shared" ref="AN114" si="818">IF(AM114=12,1,AM114+1)</f>
        <v>10</v>
      </c>
      <c r="AO114" s="30">
        <f t="shared" ref="AO114" si="819">IF(AN114=12,1,AN114+1)</f>
        <v>11</v>
      </c>
      <c r="AP114" s="30">
        <f t="shared" ref="AP114" si="820">IF(AO114=12,1,AO114+1)</f>
        <v>12</v>
      </c>
      <c r="AQ114" s="30">
        <f t="shared" ref="AQ114" si="821">IF(AP114=12,1,AP114+1)</f>
        <v>1</v>
      </c>
      <c r="AR114" s="30">
        <f t="shared" ref="AR114" si="822">IF(AQ114=12,1,AQ114+1)</f>
        <v>2</v>
      </c>
      <c r="AS114" s="30">
        <f t="shared" ref="AS114" si="823">IF(AR114=12,1,AR114+1)</f>
        <v>3</v>
      </c>
      <c r="AT114" s="30">
        <f t="shared" ref="AT114" si="824">IF(AS114=12,1,AS114+1)</f>
        <v>4</v>
      </c>
      <c r="AU114" s="30">
        <f t="shared" ref="AU114" si="825">IF(AT114=12,1,AT114+1)</f>
        <v>5</v>
      </c>
      <c r="AV114" s="30">
        <f t="shared" ref="AV114" si="826">IF(AU114=12,1,AU114+1)</f>
        <v>6</v>
      </c>
      <c r="AW114" s="30">
        <f t="shared" ref="AW114" si="827">IF(AV114=12,1,AV114+1)</f>
        <v>7</v>
      </c>
      <c r="AX114" s="30">
        <f t="shared" ref="AX114" si="828">IF(AW114=12,1,AW114+1)</f>
        <v>8</v>
      </c>
      <c r="AY114" s="30">
        <f t="shared" ref="AY114" si="829">IF(AX114=12,1,AX114+1)</f>
        <v>9</v>
      </c>
      <c r="AZ114" s="30">
        <f t="shared" ref="AZ114" si="830">IF(AY114=12,1,AY114+1)</f>
        <v>10</v>
      </c>
      <c r="BA114" s="30">
        <f t="shared" ref="BA114" si="831">IF(AZ114=12,1,AZ114+1)</f>
        <v>11</v>
      </c>
      <c r="BB114" s="30">
        <f t="shared" ref="BB114" si="832">IF(BA114=12,1,BA114+1)</f>
        <v>12</v>
      </c>
    </row>
    <row r="115" spans="1:71" s="51" customFormat="1" ht="18" hidden="1" customHeight="1" x14ac:dyDescent="0.35">
      <c r="A115" s="346"/>
      <c r="B115" s="504"/>
      <c r="C115" s="504"/>
      <c r="D115" s="504"/>
      <c r="E115" s="64"/>
      <c r="G115" s="167"/>
      <c r="H115" s="515"/>
      <c r="I115" s="515"/>
      <c r="J115" s="512"/>
      <c r="K115" s="7"/>
      <c r="L115" s="508"/>
      <c r="M115" s="509"/>
      <c r="O115" s="199"/>
      <c r="P115" s="357"/>
      <c r="Q115" s="215"/>
      <c r="R115" s="496"/>
      <c r="S115" s="16">
        <f t="shared" ref="S115:BB115" si="833">VALUE(_xlfn.CONCAT(S114,".",S117))</f>
        <v>1</v>
      </c>
      <c r="T115" s="27">
        <f t="shared" si="833"/>
        <v>32</v>
      </c>
      <c r="U115" s="27">
        <f t="shared" si="833"/>
        <v>61</v>
      </c>
      <c r="V115" s="27">
        <f t="shared" si="833"/>
        <v>92</v>
      </c>
      <c r="W115" s="27">
        <f t="shared" si="833"/>
        <v>122</v>
      </c>
      <c r="X115" s="27">
        <f t="shared" si="833"/>
        <v>153</v>
      </c>
      <c r="Y115" s="27">
        <f t="shared" si="833"/>
        <v>183</v>
      </c>
      <c r="Z115" s="27">
        <f t="shared" si="833"/>
        <v>214</v>
      </c>
      <c r="AA115" s="27">
        <f t="shared" si="833"/>
        <v>245</v>
      </c>
      <c r="AB115" s="27">
        <f t="shared" si="833"/>
        <v>275</v>
      </c>
      <c r="AC115" s="27">
        <f t="shared" si="833"/>
        <v>306</v>
      </c>
      <c r="AD115" s="27">
        <f t="shared" si="833"/>
        <v>336</v>
      </c>
      <c r="AE115" s="27">
        <f t="shared" si="833"/>
        <v>367</v>
      </c>
      <c r="AF115" s="27">
        <f t="shared" si="833"/>
        <v>398</v>
      </c>
      <c r="AG115" s="27">
        <f t="shared" si="833"/>
        <v>426</v>
      </c>
      <c r="AH115" s="27">
        <f t="shared" si="833"/>
        <v>457</v>
      </c>
      <c r="AI115" s="27">
        <f t="shared" si="833"/>
        <v>487</v>
      </c>
      <c r="AJ115" s="27">
        <f t="shared" si="833"/>
        <v>518</v>
      </c>
      <c r="AK115" s="27">
        <f t="shared" si="833"/>
        <v>548</v>
      </c>
      <c r="AL115" s="27">
        <f t="shared" si="833"/>
        <v>579</v>
      </c>
      <c r="AM115" s="27">
        <f t="shared" si="833"/>
        <v>610</v>
      </c>
      <c r="AN115" s="27">
        <f t="shared" si="833"/>
        <v>640</v>
      </c>
      <c r="AO115" s="27">
        <f t="shared" si="833"/>
        <v>671</v>
      </c>
      <c r="AP115" s="27">
        <f t="shared" si="833"/>
        <v>701</v>
      </c>
      <c r="AQ115" s="27">
        <f t="shared" si="833"/>
        <v>732</v>
      </c>
      <c r="AR115" s="27">
        <f t="shared" si="833"/>
        <v>763</v>
      </c>
      <c r="AS115" s="27">
        <f t="shared" si="833"/>
        <v>791</v>
      </c>
      <c r="AT115" s="27">
        <f t="shared" si="833"/>
        <v>822</v>
      </c>
      <c r="AU115" s="27">
        <f t="shared" si="833"/>
        <v>852</v>
      </c>
      <c r="AV115" s="27">
        <f t="shared" si="833"/>
        <v>883</v>
      </c>
      <c r="AW115" s="27">
        <f t="shared" si="833"/>
        <v>913</v>
      </c>
      <c r="AX115" s="27">
        <f t="shared" si="833"/>
        <v>944</v>
      </c>
      <c r="AY115" s="27">
        <f t="shared" si="833"/>
        <v>975</v>
      </c>
      <c r="AZ115" s="27">
        <f t="shared" si="833"/>
        <v>1005</v>
      </c>
      <c r="BA115" s="27">
        <f t="shared" si="833"/>
        <v>1036</v>
      </c>
      <c r="BB115" s="27">
        <f t="shared" si="833"/>
        <v>1066</v>
      </c>
    </row>
    <row r="116" spans="1:71" s="51" customFormat="1" ht="18" customHeight="1" x14ac:dyDescent="0.35">
      <c r="A116" s="346"/>
      <c r="B116" s="504"/>
      <c r="C116" s="504"/>
      <c r="D116" s="504"/>
      <c r="E116" s="515" t="s">
        <v>382</v>
      </c>
      <c r="F116" s="515" t="s">
        <v>437</v>
      </c>
      <c r="G116" s="515"/>
      <c r="H116" s="515"/>
      <c r="I116" s="515"/>
      <c r="J116" s="512"/>
      <c r="K116" s="7"/>
      <c r="L116" s="508"/>
      <c r="M116" s="509"/>
      <c r="O116" s="199"/>
      <c r="P116" s="481" t="s">
        <v>382</v>
      </c>
      <c r="Q116" s="474" t="s">
        <v>146</v>
      </c>
      <c r="R116" s="496"/>
      <c r="S116" s="17" t="str">
        <f>VLOOKUP(S114,'Podpůrná data'!$J$195:$K$206,2)</f>
        <v>leden</v>
      </c>
      <c r="T116" s="17" t="str">
        <f>VLOOKUP(T114,'Podpůrná data'!$J$195:$K$206,2)</f>
        <v>únor</v>
      </c>
      <c r="U116" s="17" t="str">
        <f>VLOOKUP(U114,'Podpůrná data'!$J$195:$K$206,2)</f>
        <v>březen</v>
      </c>
      <c r="V116" s="17" t="str">
        <f>VLOOKUP(V114,'Podpůrná data'!$J$195:$K$206,2)</f>
        <v>duben</v>
      </c>
      <c r="W116" s="17" t="str">
        <f>VLOOKUP(W114,'Podpůrná data'!$J$195:$K$206,2)</f>
        <v>květen</v>
      </c>
      <c r="X116" s="17" t="str">
        <f>VLOOKUP(X114,'Podpůrná data'!$J$195:$K$206,2)</f>
        <v>červen</v>
      </c>
      <c r="Y116" s="17" t="str">
        <f>VLOOKUP(Y114,'Podpůrná data'!$J$195:$K$206,2)</f>
        <v>červenec</v>
      </c>
      <c r="Z116" s="17" t="str">
        <f>VLOOKUP(Z114,'Podpůrná data'!$J$195:$K$206,2)</f>
        <v>srpen</v>
      </c>
      <c r="AA116" s="17" t="str">
        <f>VLOOKUP(AA114,'Podpůrná data'!$J$195:$K$206,2)</f>
        <v>září</v>
      </c>
      <c r="AB116" s="17" t="str">
        <f>VLOOKUP(AB114,'Podpůrná data'!$J$195:$K$206,2)</f>
        <v>říjen</v>
      </c>
      <c r="AC116" s="17" t="str">
        <f>VLOOKUP(AC114,'Podpůrná data'!$J$195:$K$206,2)</f>
        <v>listopad</v>
      </c>
      <c r="AD116" s="17" t="str">
        <f>VLOOKUP(AD114,'Podpůrná data'!$J$195:$K$206,2)</f>
        <v>prosinec</v>
      </c>
      <c r="AE116" s="17" t="str">
        <f>VLOOKUP(AE114,'Podpůrná data'!$J$195:$K$206,2)</f>
        <v>leden</v>
      </c>
      <c r="AF116" s="17" t="str">
        <f>VLOOKUP(AF114,'Podpůrná data'!$J$195:$K$206,2)</f>
        <v>únor</v>
      </c>
      <c r="AG116" s="17" t="str">
        <f>VLOOKUP(AG114,'Podpůrná data'!$J$195:$K$206,2)</f>
        <v>březen</v>
      </c>
      <c r="AH116" s="17" t="str">
        <f>VLOOKUP(AH114,'Podpůrná data'!$J$195:$K$206,2)</f>
        <v>duben</v>
      </c>
      <c r="AI116" s="17" t="str">
        <f>VLOOKUP(AI114,'Podpůrná data'!$J$195:$K$206,2)</f>
        <v>květen</v>
      </c>
      <c r="AJ116" s="17" t="str">
        <f>VLOOKUP(AJ114,'Podpůrná data'!$J$195:$K$206,2)</f>
        <v>červen</v>
      </c>
      <c r="AK116" s="17" t="str">
        <f>VLOOKUP(AK114,'Podpůrná data'!$J$195:$K$206,2)</f>
        <v>červenec</v>
      </c>
      <c r="AL116" s="17" t="str">
        <f>VLOOKUP(AL114,'Podpůrná data'!$J$195:$K$206,2)</f>
        <v>srpen</v>
      </c>
      <c r="AM116" s="17" t="str">
        <f>VLOOKUP(AM114,'Podpůrná data'!$J$195:$K$206,2)</f>
        <v>září</v>
      </c>
      <c r="AN116" s="17" t="str">
        <f>VLOOKUP(AN114,'Podpůrná data'!$J$195:$K$206,2)</f>
        <v>říjen</v>
      </c>
      <c r="AO116" s="17" t="str">
        <f>VLOOKUP(AO114,'Podpůrná data'!$J$195:$K$206,2)</f>
        <v>listopad</v>
      </c>
      <c r="AP116" s="17" t="str">
        <f>VLOOKUP(AP114,'Podpůrná data'!$J$195:$K$206,2)</f>
        <v>prosinec</v>
      </c>
      <c r="AQ116" s="17" t="str">
        <f>VLOOKUP(AQ114,'Podpůrná data'!$J$195:$K$206,2)</f>
        <v>leden</v>
      </c>
      <c r="AR116" s="17" t="str">
        <f>VLOOKUP(AR114,'Podpůrná data'!$J$195:$K$206,2)</f>
        <v>únor</v>
      </c>
      <c r="AS116" s="17" t="str">
        <f>VLOOKUP(AS114,'Podpůrná data'!$J$195:$K$206,2)</f>
        <v>březen</v>
      </c>
      <c r="AT116" s="17" t="str">
        <f>VLOOKUP(AT114,'Podpůrná data'!$J$195:$K$206,2)</f>
        <v>duben</v>
      </c>
      <c r="AU116" s="17" t="str">
        <f>VLOOKUP(AU114,'Podpůrná data'!$J$195:$K$206,2)</f>
        <v>květen</v>
      </c>
      <c r="AV116" s="17" t="str">
        <f>VLOOKUP(AV114,'Podpůrná data'!$J$195:$K$206,2)</f>
        <v>červen</v>
      </c>
      <c r="AW116" s="17" t="str">
        <f>VLOOKUP(AW114,'Podpůrná data'!$J$195:$K$206,2)</f>
        <v>červenec</v>
      </c>
      <c r="AX116" s="17" t="str">
        <f>VLOOKUP(AX114,'Podpůrná data'!$J$195:$K$206,2)</f>
        <v>srpen</v>
      </c>
      <c r="AY116" s="17" t="str">
        <f>VLOOKUP(AY114,'Podpůrná data'!$J$195:$K$206,2)</f>
        <v>září</v>
      </c>
      <c r="AZ116" s="17" t="str">
        <f>VLOOKUP(AZ114,'Podpůrná data'!$J$195:$K$206,2)</f>
        <v>říjen</v>
      </c>
      <c r="BA116" s="17" t="str">
        <f>VLOOKUP(BA114,'Podpůrná data'!$J$195:$K$206,2)</f>
        <v>listopad</v>
      </c>
      <c r="BB116" s="17" t="str">
        <f>VLOOKUP(BB114,'Podpůrná data'!$J$195:$K$206,2)</f>
        <v>prosinec</v>
      </c>
      <c r="BC116" s="564">
        <f>SUM(S127:BB127)</f>
        <v>0</v>
      </c>
      <c r="BD116" s="487">
        <f>SUM(S128:BB128)</f>
        <v>0</v>
      </c>
      <c r="BE116" s="497"/>
      <c r="BH116" s="104" t="s">
        <v>389</v>
      </c>
      <c r="BI116" s="104" t="s">
        <v>391</v>
      </c>
      <c r="BJ116" s="104" t="s">
        <v>392</v>
      </c>
      <c r="BK116" s="104" t="s">
        <v>393</v>
      </c>
      <c r="BL116" s="104" t="s">
        <v>394</v>
      </c>
      <c r="BM116" s="104" t="s">
        <v>395</v>
      </c>
      <c r="BN116" s="104" t="s">
        <v>396</v>
      </c>
      <c r="BO116" s="104" t="s">
        <v>397</v>
      </c>
      <c r="BP116" s="104" t="s">
        <v>398</v>
      </c>
      <c r="BQ116" s="104" t="s">
        <v>399</v>
      </c>
      <c r="BR116" s="104" t="s">
        <v>400</v>
      </c>
      <c r="BS116" s="104" t="s">
        <v>401</v>
      </c>
    </row>
    <row r="117" spans="1:71" s="51" customFormat="1" ht="16.399999999999999" customHeight="1" thickBot="1" x14ac:dyDescent="0.4">
      <c r="A117" s="346"/>
      <c r="B117" s="504"/>
      <c r="C117" s="504"/>
      <c r="D117" s="504"/>
      <c r="E117" s="515"/>
      <c r="F117" s="515"/>
      <c r="G117" s="515"/>
      <c r="H117" s="515"/>
      <c r="I117" s="515"/>
      <c r="J117" s="512"/>
      <c r="K117" s="7"/>
      <c r="L117" s="508"/>
      <c r="M117" s="509"/>
      <c r="O117" s="199"/>
      <c r="P117" s="481"/>
      <c r="Q117" s="474"/>
      <c r="R117" s="496"/>
      <c r="S117" s="229">
        <f>YEAR(Úvod!$F$12)</f>
        <v>1900</v>
      </c>
      <c r="T117" s="229">
        <f t="shared" ref="T117" si="834">IF(T114=1,S117+1,S117)</f>
        <v>1900</v>
      </c>
      <c r="U117" s="229">
        <f t="shared" ref="U117" si="835">IF(U114=1,T117+1,T117)</f>
        <v>1900</v>
      </c>
      <c r="V117" s="229">
        <f t="shared" ref="V117" si="836">IF(V114=1,U117+1,U117)</f>
        <v>1900</v>
      </c>
      <c r="W117" s="229">
        <f t="shared" ref="W117" si="837">IF(W114=1,V117+1,V117)</f>
        <v>1900</v>
      </c>
      <c r="X117" s="229">
        <f t="shared" ref="X117" si="838">IF(X114=1,W117+1,W117)</f>
        <v>1900</v>
      </c>
      <c r="Y117" s="229">
        <f t="shared" ref="Y117" si="839">IF(Y114=1,X117+1,X117)</f>
        <v>1900</v>
      </c>
      <c r="Z117" s="229">
        <f t="shared" ref="Z117" si="840">IF(Z114=1,Y117+1,Y117)</f>
        <v>1900</v>
      </c>
      <c r="AA117" s="229">
        <f t="shared" ref="AA117" si="841">IF(AA114=1,Z117+1,Z117)</f>
        <v>1900</v>
      </c>
      <c r="AB117" s="229">
        <f t="shared" ref="AB117" si="842">IF(AB114=1,AA117+1,AA117)</f>
        <v>1900</v>
      </c>
      <c r="AC117" s="229">
        <f t="shared" ref="AC117" si="843">IF(AC114=1,AB117+1,AB117)</f>
        <v>1900</v>
      </c>
      <c r="AD117" s="229">
        <f t="shared" ref="AD117" si="844">IF(AD114=1,AC117+1,AC117)</f>
        <v>1900</v>
      </c>
      <c r="AE117" s="229">
        <f t="shared" ref="AE117" si="845">IF(AE114=1,AD117+1,AD117)</f>
        <v>1901</v>
      </c>
      <c r="AF117" s="229">
        <f t="shared" ref="AF117" si="846">IF(AF114=1,AE117+1,AE117)</f>
        <v>1901</v>
      </c>
      <c r="AG117" s="229">
        <f t="shared" ref="AG117" si="847">IF(AG114=1,AF117+1,AF117)</f>
        <v>1901</v>
      </c>
      <c r="AH117" s="229">
        <f t="shared" ref="AH117" si="848">IF(AH114=1,AG117+1,AG117)</f>
        <v>1901</v>
      </c>
      <c r="AI117" s="229">
        <f t="shared" ref="AI117" si="849">IF(AI114=1,AH117+1,AH117)</f>
        <v>1901</v>
      </c>
      <c r="AJ117" s="229">
        <f t="shared" ref="AJ117" si="850">IF(AJ114=1,AI117+1,AI117)</f>
        <v>1901</v>
      </c>
      <c r="AK117" s="229">
        <f t="shared" ref="AK117" si="851">IF(AK114=1,AJ117+1,AJ117)</f>
        <v>1901</v>
      </c>
      <c r="AL117" s="229">
        <f t="shared" ref="AL117" si="852">IF(AL114=1,AK117+1,AK117)</f>
        <v>1901</v>
      </c>
      <c r="AM117" s="229">
        <f t="shared" ref="AM117" si="853">IF(AM114=1,AL117+1,AL117)</f>
        <v>1901</v>
      </c>
      <c r="AN117" s="229">
        <f t="shared" ref="AN117" si="854">IF(AN114=1,AM117+1,AM117)</f>
        <v>1901</v>
      </c>
      <c r="AO117" s="229">
        <f t="shared" ref="AO117" si="855">IF(AO114=1,AN117+1,AN117)</f>
        <v>1901</v>
      </c>
      <c r="AP117" s="229">
        <f t="shared" ref="AP117" si="856">IF(AP114=1,AO117+1,AO117)</f>
        <v>1901</v>
      </c>
      <c r="AQ117" s="229">
        <f t="shared" ref="AQ117" si="857">IF(AQ114=1,AP117+1,AP117)</f>
        <v>1902</v>
      </c>
      <c r="AR117" s="229">
        <f t="shared" ref="AR117" si="858">IF(AR114=1,AQ117+1,AQ117)</f>
        <v>1902</v>
      </c>
      <c r="AS117" s="229">
        <f t="shared" ref="AS117" si="859">IF(AS114=1,AR117+1,AR117)</f>
        <v>1902</v>
      </c>
      <c r="AT117" s="229">
        <f t="shared" ref="AT117" si="860">IF(AT114=1,AS117+1,AS117)</f>
        <v>1902</v>
      </c>
      <c r="AU117" s="229">
        <f t="shared" ref="AU117" si="861">IF(AU114=1,AT117+1,AT117)</f>
        <v>1902</v>
      </c>
      <c r="AV117" s="229">
        <f t="shared" ref="AV117" si="862">IF(AV114=1,AU117+1,AU117)</f>
        <v>1902</v>
      </c>
      <c r="AW117" s="229">
        <f t="shared" ref="AW117" si="863">IF(AW114=1,AV117+1,AV117)</f>
        <v>1902</v>
      </c>
      <c r="AX117" s="229">
        <f t="shared" ref="AX117" si="864">IF(AX114=1,AW117+1,AW117)</f>
        <v>1902</v>
      </c>
      <c r="AY117" s="229">
        <f t="shared" ref="AY117" si="865">IF(AY114=1,AX117+1,AX117)</f>
        <v>1902</v>
      </c>
      <c r="AZ117" s="229">
        <f t="shared" ref="AZ117" si="866">IF(AZ114=1,AY117+1,AY117)</f>
        <v>1902</v>
      </c>
      <c r="BA117" s="229">
        <f t="shared" ref="BA117" si="867">IF(BA114=1,AZ117+1,AZ117)</f>
        <v>1902</v>
      </c>
      <c r="BB117" s="229">
        <f t="shared" ref="BB117" si="868">IF(BB114=1,BA117+1,BA117)</f>
        <v>1902</v>
      </c>
      <c r="BC117" s="564"/>
      <c r="BD117" s="487"/>
      <c r="BE117" s="497"/>
    </row>
    <row r="118" spans="1:71" s="51" customFormat="1" ht="23" customHeight="1" x14ac:dyDescent="0.35">
      <c r="A118" s="346"/>
      <c r="B118" s="505"/>
      <c r="C118" s="505"/>
      <c r="D118" s="505"/>
      <c r="E118" s="515"/>
      <c r="F118" s="515"/>
      <c r="G118" s="515"/>
      <c r="H118" s="515"/>
      <c r="I118" s="515"/>
      <c r="J118" s="513"/>
      <c r="K118" s="7"/>
      <c r="L118" s="510"/>
      <c r="M118" s="511"/>
      <c r="O118" s="200"/>
      <c r="P118" s="466"/>
      <c r="Q118" s="468"/>
      <c r="R118" s="230" t="s">
        <v>390</v>
      </c>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7"/>
      <c r="AZ118" s="207"/>
      <c r="BA118" s="207"/>
      <c r="BB118" s="207"/>
      <c r="BC118" s="564"/>
      <c r="BD118" s="487"/>
      <c r="BE118" s="497"/>
    </row>
    <row r="119" spans="1:71" s="51" customFormat="1" ht="23" customHeight="1" x14ac:dyDescent="0.35">
      <c r="A119" s="50"/>
      <c r="B119" s="65"/>
      <c r="C119" s="499"/>
      <c r="D119" s="499"/>
      <c r="E119" s="257"/>
      <c r="F119" s="573"/>
      <c r="G119" s="573"/>
      <c r="H119" s="516" t="str">
        <f>IF(F119="","",'Podpůrná data'!$F$7)</f>
        <v/>
      </c>
      <c r="I119" s="516"/>
      <c r="J119" s="155">
        <f>IF(F119="",0,F119*H119)</f>
        <v>0</v>
      </c>
      <c r="K119" s="18">
        <f>IF(J119&gt;0,IF(ISTEXT(C119)=TRUE,0,1),0)</f>
        <v>0</v>
      </c>
      <c r="L119" s="500">
        <f>IF(J119&gt;0,E119,0)</f>
        <v>0</v>
      </c>
      <c r="M119" s="501"/>
      <c r="N119" s="66"/>
      <c r="O119" s="471" t="s">
        <v>1</v>
      </c>
      <c r="P119" s="467"/>
      <c r="Q119" s="469"/>
      <c r="R119" s="210" t="s">
        <v>77</v>
      </c>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118"/>
      <c r="AY119" s="118"/>
      <c r="AZ119" s="118"/>
      <c r="BA119" s="118"/>
      <c r="BB119" s="118"/>
      <c r="BC119" s="564"/>
      <c r="BD119" s="487"/>
      <c r="BE119" s="497"/>
    </row>
    <row r="120" spans="1:71" s="51" customFormat="1" ht="29" x14ac:dyDescent="0.35">
      <c r="A120" s="50"/>
      <c r="B120" s="67"/>
      <c r="C120" s="33"/>
      <c r="D120" s="33"/>
      <c r="E120" s="33"/>
      <c r="F120" s="33"/>
      <c r="G120" s="33"/>
      <c r="H120" s="33"/>
      <c r="I120" s="33"/>
      <c r="J120" s="19"/>
      <c r="K120" s="7"/>
      <c r="L120" s="135"/>
      <c r="M120" s="136"/>
      <c r="O120" s="470"/>
      <c r="P120" s="467"/>
      <c r="Q120" s="469"/>
      <c r="R120" s="210" t="s">
        <v>88</v>
      </c>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119"/>
      <c r="BA120" s="119"/>
      <c r="BB120" s="119"/>
      <c r="BC120" s="564"/>
      <c r="BD120" s="487"/>
      <c r="BE120" s="497"/>
    </row>
    <row r="121" spans="1:71" s="51" customFormat="1" ht="14.5" hidden="1" customHeight="1" x14ac:dyDescent="0.35">
      <c r="A121" s="50"/>
      <c r="B121" s="67"/>
      <c r="C121" s="33"/>
      <c r="D121" s="33"/>
      <c r="E121" s="33"/>
      <c r="F121" s="33"/>
      <c r="G121" s="33"/>
      <c r="H121" s="33"/>
      <c r="I121" s="33"/>
      <c r="J121" s="19"/>
      <c r="K121" s="7"/>
      <c r="L121" s="135"/>
      <c r="M121" s="136"/>
      <c r="O121" s="220"/>
      <c r="P121" s="358"/>
      <c r="Q121" s="364"/>
      <c r="R121" s="211" t="s">
        <v>89</v>
      </c>
      <c r="S121" s="20">
        <f>IF(S119&lt;&gt;0,1,0)</f>
        <v>0</v>
      </c>
      <c r="T121" s="20">
        <f t="shared" ref="T121" si="869">IF(S121&gt;0,S121+1,IF(T119&lt;&gt;0,1,0))</f>
        <v>0</v>
      </c>
      <c r="U121" s="20">
        <f t="shared" ref="U121" si="870">IF(T121&gt;0,T121+1,IF(U119&lt;&gt;0,1,0))</f>
        <v>0</v>
      </c>
      <c r="V121" s="20">
        <f t="shared" ref="V121" si="871">IF(U121&gt;0,U121+1,IF(V119&lt;&gt;0,1,0))</f>
        <v>0</v>
      </c>
      <c r="W121" s="20">
        <f t="shared" ref="W121" si="872">IF(V121&gt;0,V121+1,IF(W119&lt;&gt;0,1,0))</f>
        <v>0</v>
      </c>
      <c r="X121" s="20">
        <f t="shared" ref="X121" si="873">IF(W121&gt;0,W121+1,IF(X119&lt;&gt;0,1,0))</f>
        <v>0</v>
      </c>
      <c r="Y121" s="20">
        <f t="shared" ref="Y121" si="874">IF(X121&gt;0,X121+1,IF(Y119&lt;&gt;0,1,0))</f>
        <v>0</v>
      </c>
      <c r="Z121" s="20">
        <f t="shared" ref="Z121" si="875">IF(Y121&gt;0,Y121+1,IF(Z119&lt;&gt;0,1,0))</f>
        <v>0</v>
      </c>
      <c r="AA121" s="20">
        <f t="shared" ref="AA121" si="876">IF(Z121&gt;0,Z121+1,IF(AA119&lt;&gt;0,1,0))</f>
        <v>0</v>
      </c>
      <c r="AB121" s="20">
        <f t="shared" ref="AB121" si="877">IF(AA121&gt;0,AA121+1,IF(AB119&lt;&gt;0,1,0))</f>
        <v>0</v>
      </c>
      <c r="AC121" s="20">
        <f t="shared" ref="AC121" si="878">IF(AB121&gt;0,AB121+1,IF(AC119&lt;&gt;0,1,0))</f>
        <v>0</v>
      </c>
      <c r="AD121" s="20">
        <f t="shared" ref="AD121" si="879">IF(AC121&gt;0,AC121+1,IF(AD119&lt;&gt;0,1,0))</f>
        <v>0</v>
      </c>
      <c r="AE121" s="20">
        <f t="shared" ref="AE121" si="880">IF(AD121&gt;0,AD121+1,IF(AE119&lt;&gt;0,1,0))</f>
        <v>0</v>
      </c>
      <c r="AF121" s="20">
        <f t="shared" ref="AF121" si="881">IF(AE121&gt;0,AE121+1,IF(AF119&lt;&gt;0,1,0))</f>
        <v>0</v>
      </c>
      <c r="AG121" s="20">
        <f t="shared" ref="AG121" si="882">IF(AF121&gt;0,AF121+1,IF(AG119&lt;&gt;0,1,0))</f>
        <v>0</v>
      </c>
      <c r="AH121" s="20">
        <f t="shared" ref="AH121" si="883">IF(AG121&gt;0,AG121+1,IF(AH119&lt;&gt;0,1,0))</f>
        <v>0</v>
      </c>
      <c r="AI121" s="20">
        <f t="shared" ref="AI121" si="884">IF(AH121&gt;0,AH121+1,IF(AI119&lt;&gt;0,1,0))</f>
        <v>0</v>
      </c>
      <c r="AJ121" s="20">
        <f t="shared" ref="AJ121" si="885">IF(AI121&gt;0,AI121+1,IF(AJ119&lt;&gt;0,1,0))</f>
        <v>0</v>
      </c>
      <c r="AK121" s="20">
        <f t="shared" ref="AK121" si="886">IF(AJ121&gt;0,AJ121+1,IF(AK119&lt;&gt;0,1,0))</f>
        <v>0</v>
      </c>
      <c r="AL121" s="20">
        <f t="shared" ref="AL121" si="887">IF(AK121&gt;0,AK121+1,IF(AL119&lt;&gt;0,1,0))</f>
        <v>0</v>
      </c>
      <c r="AM121" s="20">
        <f t="shared" ref="AM121" si="888">IF(AL121&gt;0,AL121+1,IF(AM119&lt;&gt;0,1,0))</f>
        <v>0</v>
      </c>
      <c r="AN121" s="20">
        <f t="shared" ref="AN121" si="889">IF(AM121&gt;0,AM121+1,IF(AN119&lt;&gt;0,1,0))</f>
        <v>0</v>
      </c>
      <c r="AO121" s="20">
        <f t="shared" ref="AO121" si="890">IF(AN121&gt;0,AN121+1,IF(AO119&lt;&gt;0,1,0))</f>
        <v>0</v>
      </c>
      <c r="AP121" s="20">
        <f t="shared" ref="AP121" si="891">IF(AO121&gt;0,AO121+1,IF(AP119&lt;&gt;0,1,0))</f>
        <v>0</v>
      </c>
      <c r="AQ121" s="20">
        <f t="shared" ref="AQ121" si="892">IF(AP121&gt;0,AP121+1,IF(AQ119&lt;&gt;0,1,0))</f>
        <v>0</v>
      </c>
      <c r="AR121" s="20">
        <f t="shared" ref="AR121" si="893">IF(AQ121&gt;0,AQ121+1,IF(AR119&lt;&gt;0,1,0))</f>
        <v>0</v>
      </c>
      <c r="AS121" s="20">
        <f t="shared" ref="AS121" si="894">IF(AR121&gt;0,AR121+1,IF(AS119&lt;&gt;0,1,0))</f>
        <v>0</v>
      </c>
      <c r="AT121" s="20">
        <f t="shared" ref="AT121" si="895">IF(AS121&gt;0,AS121+1,IF(AT119&lt;&gt;0,1,0))</f>
        <v>0</v>
      </c>
      <c r="AU121" s="20">
        <f t="shared" ref="AU121" si="896">IF(AT121&gt;0,AT121+1,IF(AU119&lt;&gt;0,1,0))</f>
        <v>0</v>
      </c>
      <c r="AV121" s="20">
        <f t="shared" ref="AV121" si="897">IF(AU121&gt;0,AU121+1,IF(AV119&lt;&gt;0,1,0))</f>
        <v>0</v>
      </c>
      <c r="AW121" s="20">
        <f t="shared" ref="AW121" si="898">IF(AV121&gt;0,AV121+1,IF(AW119&lt;&gt;0,1,0))</f>
        <v>0</v>
      </c>
      <c r="AX121" s="20">
        <f t="shared" ref="AX121" si="899">IF(AW121&gt;0,AW121+1,IF(AX119&lt;&gt;0,1,0))</f>
        <v>0</v>
      </c>
      <c r="AY121" s="20">
        <f t="shared" ref="AY121" si="900">IF(AX121&gt;0,AX121+1,IF(AY119&lt;&gt;0,1,0))</f>
        <v>0</v>
      </c>
      <c r="AZ121" s="20">
        <f t="shared" ref="AZ121" si="901">IF(AY121&gt;0,AY121+1,IF(AZ119&lt;&gt;0,1,0))</f>
        <v>0</v>
      </c>
      <c r="BA121" s="20">
        <f t="shared" ref="BA121" si="902">IF(AZ121&gt;0,AZ121+1,IF(BA119&lt;&gt;0,1,0))</f>
        <v>0</v>
      </c>
      <c r="BB121" s="20">
        <f t="shared" ref="BB121" si="903">IF(BA121&gt;0,BA121+1,IF(BB119&lt;&gt;0,1,0))</f>
        <v>0</v>
      </c>
      <c r="BC121" s="564"/>
      <c r="BD121" s="487"/>
      <c r="BE121" s="497"/>
    </row>
    <row r="122" spans="1:71" s="51" customFormat="1" ht="14.5" hidden="1" customHeight="1" x14ac:dyDescent="0.35">
      <c r="A122" s="50"/>
      <c r="B122" s="67"/>
      <c r="C122" s="33"/>
      <c r="D122" s="33"/>
      <c r="E122" s="33"/>
      <c r="F122" s="33"/>
      <c r="G122" s="33"/>
      <c r="H122" s="33"/>
      <c r="I122" s="33"/>
      <c r="J122" s="19"/>
      <c r="K122" s="7"/>
      <c r="L122" s="135"/>
      <c r="M122" s="136"/>
      <c r="O122" s="220"/>
      <c r="P122" s="358"/>
      <c r="Q122" s="364"/>
      <c r="R122" s="211" t="s">
        <v>90</v>
      </c>
      <c r="S122" s="20">
        <f>S121</f>
        <v>0</v>
      </c>
      <c r="T122" s="20">
        <f>IF(T121=0,0,IF(OR(S122=0,S122=12),1,S122+1))</f>
        <v>0</v>
      </c>
      <c r="U122" s="20">
        <f t="shared" ref="U122" si="904">IF(U121=0,0,IF(OR(T122=0,T122=12),1,T122+1))</f>
        <v>0</v>
      </c>
      <c r="V122" s="20">
        <f t="shared" ref="V122" si="905">IF(V121=0,0,IF(OR(U122=0,U122=12),1,U122+1))</f>
        <v>0</v>
      </c>
      <c r="W122" s="20">
        <f t="shared" ref="W122" si="906">IF(W121=0,0,IF(OR(V122=0,V122=12),1,V122+1))</f>
        <v>0</v>
      </c>
      <c r="X122" s="20">
        <f t="shared" ref="X122" si="907">IF(X121=0,0,IF(OR(W122=0,W122=12),1,W122+1))</f>
        <v>0</v>
      </c>
      <c r="Y122" s="20">
        <f t="shared" ref="Y122" si="908">IF(Y121=0,0,IF(OR(X122=0,X122=12),1,X122+1))</f>
        <v>0</v>
      </c>
      <c r="Z122" s="20">
        <f t="shared" ref="Z122" si="909">IF(Z121=0,0,IF(OR(Y122=0,Y122=12),1,Y122+1))</f>
        <v>0</v>
      </c>
      <c r="AA122" s="20">
        <f t="shared" ref="AA122" si="910">IF(AA121=0,0,IF(OR(Z122=0,Z122=12),1,Z122+1))</f>
        <v>0</v>
      </c>
      <c r="AB122" s="20">
        <f t="shared" ref="AB122" si="911">IF(AB121=0,0,IF(OR(AA122=0,AA122=12),1,AA122+1))</f>
        <v>0</v>
      </c>
      <c r="AC122" s="20">
        <f t="shared" ref="AC122" si="912">IF(AC121=0,0,IF(OR(AB122=0,AB122=12),1,AB122+1))</f>
        <v>0</v>
      </c>
      <c r="AD122" s="20">
        <f t="shared" ref="AD122" si="913">IF(AD121=0,0,IF(OR(AC122=0,AC122=12),1,AC122+1))</f>
        <v>0</v>
      </c>
      <c r="AE122" s="20">
        <f t="shared" ref="AE122" si="914">IF(AE121=0,0,IF(OR(AD122=0,AD122=12),1,AD122+1))</f>
        <v>0</v>
      </c>
      <c r="AF122" s="20">
        <f t="shared" ref="AF122" si="915">IF(AF121=0,0,IF(OR(AE122=0,AE122=12),1,AE122+1))</f>
        <v>0</v>
      </c>
      <c r="AG122" s="20">
        <f t="shared" ref="AG122" si="916">IF(AG121=0,0,IF(OR(AF122=0,AF122=12),1,AF122+1))</f>
        <v>0</v>
      </c>
      <c r="AH122" s="20">
        <f t="shared" ref="AH122" si="917">IF(AH121=0,0,IF(OR(AG122=0,AG122=12),1,AG122+1))</f>
        <v>0</v>
      </c>
      <c r="AI122" s="20">
        <f t="shared" ref="AI122" si="918">IF(AI121=0,0,IF(OR(AH122=0,AH122=12),1,AH122+1))</f>
        <v>0</v>
      </c>
      <c r="AJ122" s="20">
        <f t="shared" ref="AJ122" si="919">IF(AJ121=0,0,IF(OR(AI122=0,AI122=12),1,AI122+1))</f>
        <v>0</v>
      </c>
      <c r="AK122" s="20">
        <f t="shared" ref="AK122" si="920">IF(AK121=0,0,IF(OR(AJ122=0,AJ122=12),1,AJ122+1))</f>
        <v>0</v>
      </c>
      <c r="AL122" s="20">
        <f t="shared" ref="AL122" si="921">IF(AL121=0,0,IF(OR(AK122=0,AK122=12),1,AK122+1))</f>
        <v>0</v>
      </c>
      <c r="AM122" s="20">
        <f t="shared" ref="AM122" si="922">IF(AM121=0,0,IF(OR(AL122=0,AL122=12),1,AL122+1))</f>
        <v>0</v>
      </c>
      <c r="AN122" s="20">
        <f t="shared" ref="AN122" si="923">IF(AN121=0,0,IF(OR(AM122=0,AM122=12),1,AM122+1))</f>
        <v>0</v>
      </c>
      <c r="AO122" s="20">
        <f t="shared" ref="AO122" si="924">IF(AO121=0,0,IF(OR(AN122=0,AN122=12),1,AN122+1))</f>
        <v>0</v>
      </c>
      <c r="AP122" s="20">
        <f t="shared" ref="AP122" si="925">IF(AP121=0,0,IF(OR(AO122=0,AO122=12),1,AO122+1))</f>
        <v>0</v>
      </c>
      <c r="AQ122" s="20">
        <f t="shared" ref="AQ122" si="926">IF(AQ121=0,0,IF(OR(AP122=0,AP122=12),1,AP122+1))</f>
        <v>0</v>
      </c>
      <c r="AR122" s="20">
        <f t="shared" ref="AR122" si="927">IF(AR121=0,0,IF(OR(AQ122=0,AQ122=12),1,AQ122+1))</f>
        <v>0</v>
      </c>
      <c r="AS122" s="20">
        <f t="shared" ref="AS122" si="928">IF(AS121=0,0,IF(OR(AR122=0,AR122=12),1,AR122+1))</f>
        <v>0</v>
      </c>
      <c r="AT122" s="20">
        <f t="shared" ref="AT122" si="929">IF(AT121=0,0,IF(OR(AS122=0,AS122=12),1,AS122+1))</f>
        <v>0</v>
      </c>
      <c r="AU122" s="20">
        <f t="shared" ref="AU122" si="930">IF(AU121=0,0,IF(OR(AT122=0,AT122=12),1,AT122+1))</f>
        <v>0</v>
      </c>
      <c r="AV122" s="20">
        <f t="shared" ref="AV122" si="931">IF(AV121=0,0,IF(OR(AU122=0,AU122=12),1,AU122+1))</f>
        <v>0</v>
      </c>
      <c r="AW122" s="20">
        <f t="shared" ref="AW122" si="932">IF(AW121=0,0,IF(OR(AV122=0,AV122=12),1,AV122+1))</f>
        <v>0</v>
      </c>
      <c r="AX122" s="20">
        <f t="shared" ref="AX122" si="933">IF(AX121=0,0,IF(OR(AW122=0,AW122=12),1,AW122+1))</f>
        <v>0</v>
      </c>
      <c r="AY122" s="20">
        <f t="shared" ref="AY122" si="934">IF(AY121=0,0,IF(OR(AX122=0,AX122=12),1,AX122+1))</f>
        <v>0</v>
      </c>
      <c r="AZ122" s="20">
        <f t="shared" ref="AZ122" si="935">IF(AZ121=0,0,IF(OR(AY122=0,AY122=12),1,AY122+1))</f>
        <v>0</v>
      </c>
      <c r="BA122" s="20">
        <f t="shared" ref="BA122" si="936">IF(BA121=0,0,IF(OR(AZ122=0,AZ122=12),1,AZ122+1))</f>
        <v>0</v>
      </c>
      <c r="BB122" s="20">
        <f t="shared" ref="BB122" si="937">IF(BB121=0,0,IF(OR(BA122=0,BA122=12),1,BA122+1))</f>
        <v>0</v>
      </c>
      <c r="BC122" s="564"/>
      <c r="BD122" s="487"/>
      <c r="BE122" s="497"/>
    </row>
    <row r="123" spans="1:71" s="51" customFormat="1" ht="58" customHeight="1" x14ac:dyDescent="0.35">
      <c r="A123" s="50"/>
      <c r="B123" s="67"/>
      <c r="C123" s="33"/>
      <c r="D123" s="33"/>
      <c r="E123" s="33"/>
      <c r="F123" s="33"/>
      <c r="G123" s="33"/>
      <c r="H123" s="33"/>
      <c r="I123" s="33"/>
      <c r="J123" s="19"/>
      <c r="K123" s="7"/>
      <c r="L123" s="135"/>
      <c r="M123" s="136"/>
      <c r="O123" s="220"/>
      <c r="R123" s="210" t="s">
        <v>165</v>
      </c>
      <c r="S123" s="22">
        <f>IF(S122&gt;0,IF(S126&gt;$F119,$F119,S126),0)</f>
        <v>0</v>
      </c>
      <c r="T123" s="22">
        <f>IF(T122&gt;0,IF((SUMIFS($S125:S125,$S122:S122,12)+IF(S122=12,0,S123)+T126)&gt;=$F119,$F119-FLOOR(SUMIFS($S125:S125,$S122:S122,12),1),IF(T122=1,T126,T126+S123)),0)</f>
        <v>0</v>
      </c>
      <c r="U123" s="22">
        <f>IF(U122&gt;0,IF((SUMIFS($S125:T125,$S122:T122,12)+IF(T122=12,0,T123)+U126)&gt;=$F119,$F119-FLOOR(SUMIFS($S125:T125,$S122:T122,12),1),IF(U122=1,U126,U126+T123)),0)</f>
        <v>0</v>
      </c>
      <c r="V123" s="22">
        <f>IF(V122&gt;0,IF((SUMIFS($S125:U125,$S122:U122,12)+IF(U122=12,0,U123)+V126)&gt;=$F119,$F119-FLOOR(SUMIFS($S125:U125,$S122:U122,12),1),IF(V122=1,V126,V126+U123)),0)</f>
        <v>0</v>
      </c>
      <c r="W123" s="22">
        <f>IF(W122&gt;0,IF((SUMIFS($S125:V125,$S122:V122,12)+IF(V122=12,0,V123)+W126)&gt;=$F119,$F119-FLOOR(SUMIFS($S125:V125,$S122:V122,12),1),IF(W122=1,W126,W126+V123)),0)</f>
        <v>0</v>
      </c>
      <c r="X123" s="22">
        <f>IF(X122&gt;0,IF((SUMIFS($S125:W125,$S122:W122,12)+IF(W122=12,0,W123)+X126)&gt;=$F119,$F119-FLOOR(SUMIFS($S125:W125,$S122:W122,12),1),IF(X122=1,X126,X126+W123)),0)</f>
        <v>0</v>
      </c>
      <c r="Y123" s="22">
        <f>IF(Y122&gt;0,IF((SUMIFS($S125:X125,$S122:X122,12)+IF(X122=12,0,X123)+Y126)&gt;=$F119,$F119-FLOOR(SUMIFS($S125:X125,$S122:X122,12),1),IF(Y122=1,Y126,Y126+X123)),0)</f>
        <v>0</v>
      </c>
      <c r="Z123" s="22">
        <f>IF(Z122&gt;0,IF((SUMIFS($S125:Y125,$S122:Y122,12)+IF(Y122=12,0,Y123)+Z126)&gt;=$F119,$F119-FLOOR(SUMIFS($S125:Y125,$S122:Y122,12),1),IF(Z122=1,Z126,Z126+Y123)),0)</f>
        <v>0</v>
      </c>
      <c r="AA123" s="22">
        <f>IF(AA122&gt;0,IF((SUMIFS($S125:Z125,$S122:Z122,12)+IF(Z122=12,0,Z123)+AA126)&gt;=$F119,$F119-FLOOR(SUMIFS($S125:Z125,$S122:Z122,12),1),IF(AA122=1,AA126,AA126+Z123)),0)</f>
        <v>0</v>
      </c>
      <c r="AB123" s="22">
        <f>IF(AB122&gt;0,IF((SUMIFS($S125:AA125,$S122:AA122,12)+IF(AA122=12,0,AA123)+AB126)&gt;=$F119,$F119-FLOOR(SUMIFS($S125:AA125,$S122:AA122,12),1),IF(AB122=1,AB126,AB126+AA123)),0)</f>
        <v>0</v>
      </c>
      <c r="AC123" s="22">
        <f>IF(AC122&gt;0,IF((SUMIFS($S125:AB125,$S122:AB122,12)+IF(AB122=12,0,AB123)+AC126)&gt;=$F119,$F119-FLOOR(SUMIFS($S125:AB125,$S122:AB122,12),1),IF(AC122=1,AC126,AC126+AB123)),0)</f>
        <v>0</v>
      </c>
      <c r="AD123" s="22">
        <f>IF(AD122&gt;0,IF((SUMIFS($S125:AC125,$S122:AC122,12)+IF(AC122=12,0,AC123)+AD126)&gt;=$F119,$F119-FLOOR(SUMIFS($S125:AC125,$S122:AC122,12),1),IF(AD122=1,AD126,AD126+AC123)),0)</f>
        <v>0</v>
      </c>
      <c r="AE123" s="22">
        <f>IF(AE122&gt;0,IF((SUMIFS($S125:AD125,$S122:AD122,12)+IF(AD122=12,0,AD123)+AE126)&gt;=$F119,$F119-FLOOR(SUMIFS($S125:AD125,$S122:AD122,12),1),IF(AE122=1,AE126,AE126+AD123)),0)</f>
        <v>0</v>
      </c>
      <c r="AF123" s="22">
        <f>IF(AF122&gt;0,IF((SUMIFS($S125:AE125,$S122:AE122,12)+IF(AE122=12,0,AE123)+AF126)&gt;=$F119,$F119-FLOOR(SUMIFS($S125:AE125,$S122:AE122,12),1),IF(AF122=1,AF126,AF126+AE123)),0)</f>
        <v>0</v>
      </c>
      <c r="AG123" s="22">
        <f>IF(AG122&gt;0,IF((SUMIFS($S125:AF125,$S122:AF122,12)+IF(AF122=12,0,AF123)+AG126)&gt;=$F119,$F119-FLOOR(SUMIFS($S125:AF125,$S122:AF122,12),1),IF(AG122=1,AG126,AG126+AF123)),0)</f>
        <v>0</v>
      </c>
      <c r="AH123" s="22">
        <f>IF(AH122&gt;0,IF((SUMIFS($S125:AG125,$S122:AG122,12)+IF(AG122=12,0,AG123)+AH126)&gt;=$F119,$F119-FLOOR(SUMIFS($S125:AG125,$S122:AG122,12),1),IF(AH122=1,AH126,AH126+AG123)),0)</f>
        <v>0</v>
      </c>
      <c r="AI123" s="22">
        <f>IF(AI122&gt;0,IF((SUMIFS($S125:AH125,$S122:AH122,12)+IF(AH122=12,0,AH123)+AI126)&gt;=$F119,$F119-FLOOR(SUMIFS($S125:AH125,$S122:AH122,12),1),IF(AI122=1,AI126,AI126+AH123)),0)</f>
        <v>0</v>
      </c>
      <c r="AJ123" s="22">
        <f>IF(AJ122&gt;0,IF((SUMIFS($S125:AI125,$S122:AI122,12)+IF(AI122=12,0,AI123)+AJ126)&gt;=$F119,$F119-FLOOR(SUMIFS($S125:AI125,$S122:AI122,12),1),IF(AJ122=1,AJ126,AJ126+AI123)),0)</f>
        <v>0</v>
      </c>
      <c r="AK123" s="22">
        <f>IF(AK122&gt;0,IF((SUMIFS($S125:AJ125,$S122:AJ122,12)+IF(AJ122=12,0,AJ123)+AK126)&gt;=$F119,$F119-FLOOR(SUMIFS($S125:AJ125,$S122:AJ122,12),1),IF(AK122=1,AK126,AK126+AJ123)),0)</f>
        <v>0</v>
      </c>
      <c r="AL123" s="22">
        <f>IF(AL122&gt;0,IF((SUMIFS($S125:AK125,$S122:AK122,12)+IF(AK122=12,0,AK123)+AL126)&gt;=$F119,$F119-FLOOR(SUMIFS($S125:AK125,$S122:AK122,12),1),IF(AL122=1,AL126,AL126+AK123)),0)</f>
        <v>0</v>
      </c>
      <c r="AM123" s="22">
        <f>IF(AM122&gt;0,IF((SUMIFS($S125:AL125,$S122:AL122,12)+IF(AL122=12,0,AL123)+AM126)&gt;=$F119,$F119-FLOOR(SUMIFS($S125:AL125,$S122:AL122,12),1),IF(AM122=1,AM126,AM126+AL123)),0)</f>
        <v>0</v>
      </c>
      <c r="AN123" s="22">
        <f>IF(AN122&gt;0,IF((SUMIFS($S125:AM125,$S122:AM122,12)+IF(AM122=12,0,AM123)+AN126)&gt;=$F119,$F119-FLOOR(SUMIFS($S125:AM125,$S122:AM122,12),1),IF(AN122=1,AN126,AN126+AM123)),0)</f>
        <v>0</v>
      </c>
      <c r="AO123" s="22">
        <f>IF(AO122&gt;0,IF((SUMIFS($S125:AN125,$S122:AN122,12)+IF(AN122=12,0,AN123)+AO126)&gt;=$F119,$F119-FLOOR(SUMIFS($S125:AN125,$S122:AN122,12),1),IF(AO122=1,AO126,AO126+AN123)),0)</f>
        <v>0</v>
      </c>
      <c r="AP123" s="22">
        <f>IF(AP122&gt;0,IF((SUMIFS($S125:AO125,$S122:AO122,12)+IF(AO122=12,0,AO123)+AP126)&gt;=$F119,$F119-FLOOR(SUMIFS($S125:AO125,$S122:AO122,12),1),IF(AP122=1,AP126,AP126+AO123)),0)</f>
        <v>0</v>
      </c>
      <c r="AQ123" s="22">
        <f>IF(AQ122&gt;0,IF((SUMIFS($S125:AP125,$S122:AP122,12)+IF(AP122=12,0,AP123)+AQ126)&gt;=$F119,$F119-FLOOR(SUMIFS($S125:AP125,$S122:AP122,12),1),IF(AQ122=1,AQ126,AQ126+AP123)),0)</f>
        <v>0</v>
      </c>
      <c r="AR123" s="22">
        <f>IF(AR122&gt;0,IF((SUMIFS($S125:AQ125,$S122:AQ122,12)+IF(AQ122=12,0,AQ123)+AR126)&gt;=$F119,$F119-FLOOR(SUMIFS($S125:AQ125,$S122:AQ122,12),1),IF(AR122=1,AR126,AR126+AQ123)),0)</f>
        <v>0</v>
      </c>
      <c r="AS123" s="22">
        <f>IF(AS122&gt;0,IF((SUMIFS($S125:AR125,$S122:AR122,12)+IF(AR122=12,0,AR123)+AS126)&gt;=$F119,$F119-FLOOR(SUMIFS($S125:AR125,$S122:AR122,12),1),IF(AS122=1,AS126,AS126+AR123)),0)</f>
        <v>0</v>
      </c>
      <c r="AT123" s="22">
        <f>IF(AT122&gt;0,IF((SUMIFS($S125:AS125,$S122:AS122,12)+IF(AS122=12,0,AS123)+AT126)&gt;=$F119,$F119-FLOOR(SUMIFS($S125:AS125,$S122:AS122,12),1),IF(AT122=1,AT126,AT126+AS123)),0)</f>
        <v>0</v>
      </c>
      <c r="AU123" s="22">
        <f>IF(AU122&gt;0,IF((SUMIFS($S125:AT125,$S122:AT122,12)+IF(AT122=12,0,AT123)+AU126)&gt;=$F119,$F119-FLOOR(SUMIFS($S125:AT125,$S122:AT122,12),1),IF(AU122=1,AU126,AU126+AT123)),0)</f>
        <v>0</v>
      </c>
      <c r="AV123" s="22">
        <f>IF(AV122&gt;0,IF((SUMIFS($S125:AU125,$S122:AU122,12)+IF(AU122=12,0,AU123)+AV126)&gt;=$F119,$F119-FLOOR(SUMIFS($S125:AU125,$S122:AU122,12),1),IF(AV122=1,AV126,AV126+AU123)),0)</f>
        <v>0</v>
      </c>
      <c r="AW123" s="22">
        <f>IF(AW122&gt;0,IF((SUMIFS($S125:AV125,$S122:AV122,12)+IF(AV122=12,0,AV123)+AW126)&gt;=$F119,$F119-FLOOR(SUMIFS($S125:AV125,$S122:AV122,12),1),IF(AW122=1,AW126,AW126+AV123)),0)</f>
        <v>0</v>
      </c>
      <c r="AX123" s="22">
        <f>IF(AX122&gt;0,IF((SUMIFS($S125:AW125,$S122:AW122,12)+IF(AW122=12,0,AW123)+AX126)&gt;=$F119,$F119-FLOOR(SUMIFS($S125:AW125,$S122:AW122,12),1),IF(AX122=1,AX126,AX126+AW123)),0)</f>
        <v>0</v>
      </c>
      <c r="AY123" s="22">
        <f>IF(AY122&gt;0,IF((SUMIFS($S125:AX125,$S122:AX122,12)+IF(AX122=12,0,AX123)+AY126)&gt;=$F119,$F119-FLOOR(SUMIFS($S125:AX125,$S122:AX122,12),1),IF(AY122=1,AY126,AY126+AX123)),0)</f>
        <v>0</v>
      </c>
      <c r="AZ123" s="22">
        <f>IF(AZ122&gt;0,IF((SUMIFS($S125:AY125,$S122:AY122,12)+IF(AY122=12,0,AY123)+AZ126)&gt;=$F119,$F119-FLOOR(SUMIFS($S125:AY125,$S122:AY122,12),1),IF(AZ122=1,AZ126,AZ126+AY123)),0)</f>
        <v>0</v>
      </c>
      <c r="BA123" s="22">
        <f>IF(BA122&gt;0,IF((SUMIFS($S125:AZ125,$S122:AZ122,12)+IF(AZ122=12,0,AZ123)+BA126)&gt;=$F119,$F119-FLOOR(SUMIFS($S125:AZ125,$S122:AZ122,12),1),IF(BA122=1,BA126,BA126+AZ123)),0)</f>
        <v>0</v>
      </c>
      <c r="BB123" s="22">
        <f>IF(BB122&gt;0,IF((SUMIFS($S125:BA125,$S122:BA122,12)+IF(BA122=12,0,BA123)+BB126)&gt;=$F119,$F119-FLOOR(SUMIFS($S125:BA125,$S122:BA122,12),1),IF(BB122=1,BB126,BB126+BA123)),0)</f>
        <v>0</v>
      </c>
      <c r="BC123" s="564"/>
      <c r="BD123" s="487"/>
      <c r="BE123" s="497"/>
    </row>
    <row r="124" spans="1:71" s="51" customFormat="1" ht="39" hidden="1" customHeight="1" x14ac:dyDescent="0.35">
      <c r="A124" s="50"/>
      <c r="B124" s="67"/>
      <c r="C124" s="33"/>
      <c r="D124" s="33"/>
      <c r="E124" s="33"/>
      <c r="F124" s="33"/>
      <c r="G124" s="33"/>
      <c r="H124" s="33"/>
      <c r="I124" s="33"/>
      <c r="J124" s="19"/>
      <c r="K124" s="7"/>
      <c r="L124" s="135"/>
      <c r="M124" s="136"/>
      <c r="O124" s="220"/>
      <c r="R124" s="211" t="s">
        <v>111</v>
      </c>
      <c r="S124" s="21">
        <f>IF(S119&gt;0,S120,0)</f>
        <v>0</v>
      </c>
      <c r="T124" s="21">
        <f t="shared" ref="T124" si="938">IF(T119&gt;0,IF(T122=1,T120,T120+S124),S124)</f>
        <v>0</v>
      </c>
      <c r="U124" s="21">
        <f t="shared" ref="U124" si="939">IF(U119&gt;0,IF(U122=1,U120,U120+T124),T124)</f>
        <v>0</v>
      </c>
      <c r="V124" s="21">
        <f t="shared" ref="V124" si="940">IF(V119&gt;0,IF(V122=1,V120,V120+U124),U124)</f>
        <v>0</v>
      </c>
      <c r="W124" s="21">
        <f t="shared" ref="W124" si="941">IF(W119&gt;0,IF(W122=1,W120,W120+V124),V124)</f>
        <v>0</v>
      </c>
      <c r="X124" s="21">
        <f t="shared" ref="X124" si="942">IF(X119&gt;0,IF(X122=1,X120,X120+W124),W124)</f>
        <v>0</v>
      </c>
      <c r="Y124" s="21">
        <f t="shared" ref="Y124" si="943">IF(Y119&gt;0,IF(Y122=1,Y120,Y120+X124),X124)</f>
        <v>0</v>
      </c>
      <c r="Z124" s="21">
        <f t="shared" ref="Z124" si="944">IF(Z119&gt;0,IF(Z122=1,Z120,Z120+Y124),Y124)</f>
        <v>0</v>
      </c>
      <c r="AA124" s="21">
        <f t="shared" ref="AA124" si="945">IF(AA119&gt;0,IF(AA122=1,AA120,AA120+Z124),Z124)</f>
        <v>0</v>
      </c>
      <c r="AB124" s="21">
        <f t="shared" ref="AB124" si="946">IF(AB119&gt;0,IF(AB122=1,AB120,AB120+AA124),AA124)</f>
        <v>0</v>
      </c>
      <c r="AC124" s="21">
        <f t="shared" ref="AC124" si="947">IF(AC119&gt;0,IF(AC122=1,AC120,AC120+AB124),AB124)</f>
        <v>0</v>
      </c>
      <c r="AD124" s="21">
        <f t="shared" ref="AD124" si="948">IF(AD119&gt;0,IF(AD122=1,AD120,AD120+AC124),AC124)</f>
        <v>0</v>
      </c>
      <c r="AE124" s="21">
        <f t="shared" ref="AE124" si="949">IF(AE119&gt;0,IF(AE122=1,AE120,AE120+AD124),AD124)</f>
        <v>0</v>
      </c>
      <c r="AF124" s="21">
        <f t="shared" ref="AF124" si="950">IF(AF119&gt;0,IF(AF122=1,AF120,AF120+AE124),AE124)</f>
        <v>0</v>
      </c>
      <c r="AG124" s="21">
        <f t="shared" ref="AG124" si="951">IF(AG119&gt;0,IF(AG122=1,AG120,AG120+AF124),AF124)</f>
        <v>0</v>
      </c>
      <c r="AH124" s="21">
        <f t="shared" ref="AH124" si="952">IF(AH119&gt;0,IF(AH122=1,AH120,AH120+AG124),AG124)</f>
        <v>0</v>
      </c>
      <c r="AI124" s="21">
        <f t="shared" ref="AI124" si="953">IF(AI119&gt;0,IF(AI122=1,AI120,AI120+AH124),AH124)</f>
        <v>0</v>
      </c>
      <c r="AJ124" s="21">
        <f t="shared" ref="AJ124" si="954">IF(AJ119&gt;0,IF(AJ122=1,AJ120,AJ120+AI124),AI124)</f>
        <v>0</v>
      </c>
      <c r="AK124" s="21">
        <f t="shared" ref="AK124" si="955">IF(AK119&gt;0,IF(AK122=1,AK120,AK120+AJ124),AJ124)</f>
        <v>0</v>
      </c>
      <c r="AL124" s="21">
        <f t="shared" ref="AL124" si="956">IF(AL119&gt;0,IF(AL122=1,AL120,AL120+AK124),AK124)</f>
        <v>0</v>
      </c>
      <c r="AM124" s="21">
        <f t="shared" ref="AM124" si="957">IF(AM119&gt;0,IF(AM122=1,AM120,AM120+AL124),AL124)</f>
        <v>0</v>
      </c>
      <c r="AN124" s="21">
        <f t="shared" ref="AN124" si="958">IF(AN119&gt;0,IF(AN122=1,AN120,AN120+AM124),AM124)</f>
        <v>0</v>
      </c>
      <c r="AO124" s="21">
        <f t="shared" ref="AO124" si="959">IF(AO119&gt;0,IF(AO122=1,AO120,AO120+AN124),AN124)</f>
        <v>0</v>
      </c>
      <c r="AP124" s="21">
        <f t="shared" ref="AP124" si="960">IF(AP119&gt;0,IF(AP122=1,AP120,AP120+AO124),AO124)</f>
        <v>0</v>
      </c>
      <c r="AQ124" s="21">
        <f t="shared" ref="AQ124" si="961">IF(AQ119&gt;0,IF(AQ122=1,AQ120,AQ120+AP124),AP124)</f>
        <v>0</v>
      </c>
      <c r="AR124" s="21">
        <f t="shared" ref="AR124" si="962">IF(AR119&gt;0,IF(AR122=1,AR120,AR120+AQ124),AQ124)</f>
        <v>0</v>
      </c>
      <c r="AS124" s="21">
        <f t="shared" ref="AS124" si="963">IF(AS119&gt;0,IF(AS122=1,AS120,AS120+AR124),AR124)</f>
        <v>0</v>
      </c>
      <c r="AT124" s="21">
        <f t="shared" ref="AT124" si="964">IF(AT119&gt;0,IF(AT122=1,AT120,AT120+AS124),AS124)</f>
        <v>0</v>
      </c>
      <c r="AU124" s="21">
        <f t="shared" ref="AU124" si="965">IF(AU119&gt;0,IF(AU122=1,AU120,AU120+AT124),AT124)</f>
        <v>0</v>
      </c>
      <c r="AV124" s="21">
        <f t="shared" ref="AV124" si="966">IF(AV119&gt;0,IF(AV122=1,AV120,AV120+AU124),AU124)</f>
        <v>0</v>
      </c>
      <c r="AW124" s="21">
        <f t="shared" ref="AW124" si="967">IF(AW119&gt;0,IF(AW122=1,AW120,AW120+AV124),AV124)</f>
        <v>0</v>
      </c>
      <c r="AX124" s="21">
        <f t="shared" ref="AX124" si="968">IF(AX119&gt;0,IF(AX122=1,AX120,AX120+AW124),AW124)</f>
        <v>0</v>
      </c>
      <c r="AY124" s="21">
        <f t="shared" ref="AY124" si="969">IF(AY119&gt;0,IF(AY122=1,AY120,AY120+AX124),AX124)</f>
        <v>0</v>
      </c>
      <c r="AZ124" s="21">
        <f t="shared" ref="AZ124" si="970">IF(AZ119&gt;0,IF(AZ122=1,AZ120,AZ120+AY124),AY124)</f>
        <v>0</v>
      </c>
      <c r="BA124" s="21">
        <f t="shared" ref="BA124" si="971">IF(BA119&gt;0,IF(BA122=1,BA120,BA120+AZ124),AZ124)</f>
        <v>0</v>
      </c>
      <c r="BB124" s="21">
        <f t="shared" ref="BB124" si="972">IF(BB119&gt;0,IF(BB122=1,BB120,BB120+BA124),BA124)</f>
        <v>0</v>
      </c>
      <c r="BC124" s="564"/>
      <c r="BD124" s="487"/>
      <c r="BE124" s="497"/>
    </row>
    <row r="125" spans="1:71" s="51" customFormat="1" ht="39" hidden="1" customHeight="1" x14ac:dyDescent="0.35">
      <c r="A125" s="50"/>
      <c r="B125" s="67"/>
      <c r="C125" s="33"/>
      <c r="D125" s="33"/>
      <c r="E125" s="33"/>
      <c r="F125" s="33"/>
      <c r="G125" s="33"/>
      <c r="H125" s="33"/>
      <c r="I125" s="33"/>
      <c r="J125" s="19"/>
      <c r="K125" s="7"/>
      <c r="L125" s="135"/>
      <c r="M125" s="136"/>
      <c r="O125" s="220"/>
      <c r="R125" s="211" t="s">
        <v>112</v>
      </c>
      <c r="S125" s="21">
        <f>S127</f>
        <v>0</v>
      </c>
      <c r="T125" s="21">
        <f t="shared" ref="T125" si="973">IF(T122=1,T127,T127+S125)</f>
        <v>0</v>
      </c>
      <c r="U125" s="21">
        <f t="shared" ref="U125" si="974">IF(U122=1,U127,U127+T125)</f>
        <v>0</v>
      </c>
      <c r="V125" s="21">
        <f t="shared" ref="V125" si="975">IF(V122=1,V127,V127+U125)</f>
        <v>0</v>
      </c>
      <c r="W125" s="21">
        <f t="shared" ref="W125" si="976">IF(W122=1,W127,W127+V125)</f>
        <v>0</v>
      </c>
      <c r="X125" s="21">
        <f t="shared" ref="X125" si="977">IF(X122=1,X127,X127+W125)</f>
        <v>0</v>
      </c>
      <c r="Y125" s="21">
        <f t="shared" ref="Y125" si="978">IF(Y122=1,Y127,Y127+X125)</f>
        <v>0</v>
      </c>
      <c r="Z125" s="21">
        <f t="shared" ref="Z125" si="979">IF(Z122=1,Z127,Z127+Y125)</f>
        <v>0</v>
      </c>
      <c r="AA125" s="21">
        <f t="shared" ref="AA125" si="980">IF(AA122=1,AA127,AA127+Z125)</f>
        <v>0</v>
      </c>
      <c r="AB125" s="21">
        <f t="shared" ref="AB125" si="981">IF(AB122=1,AB127,AB127+AA125)</f>
        <v>0</v>
      </c>
      <c r="AC125" s="21">
        <f t="shared" ref="AC125" si="982">IF(AC122=1,AC127,AC127+AB125)</f>
        <v>0</v>
      </c>
      <c r="AD125" s="21">
        <f t="shared" ref="AD125" si="983">IF(AD122=1,AD127,AD127+AC125)</f>
        <v>0</v>
      </c>
      <c r="AE125" s="21">
        <f t="shared" ref="AE125" si="984">IF(AE122=1,AE127,AE127+AD125)</f>
        <v>0</v>
      </c>
      <c r="AF125" s="21">
        <f t="shared" ref="AF125" si="985">IF(AF122=1,AF127,AF127+AE125)</f>
        <v>0</v>
      </c>
      <c r="AG125" s="21">
        <f t="shared" ref="AG125" si="986">IF(AG122=1,AG127,AG127+AF125)</f>
        <v>0</v>
      </c>
      <c r="AH125" s="21">
        <f t="shared" ref="AH125" si="987">IF(AH122=1,AH127,AH127+AG125)</f>
        <v>0</v>
      </c>
      <c r="AI125" s="21">
        <f t="shared" ref="AI125" si="988">IF(AI122=1,AI127,AI127+AH125)</f>
        <v>0</v>
      </c>
      <c r="AJ125" s="21">
        <f t="shared" ref="AJ125" si="989">IF(AJ122=1,AJ127,AJ127+AI125)</f>
        <v>0</v>
      </c>
      <c r="AK125" s="21">
        <f t="shared" ref="AK125" si="990">IF(AK122=1,AK127,AK127+AJ125)</f>
        <v>0</v>
      </c>
      <c r="AL125" s="21">
        <f t="shared" ref="AL125" si="991">IF(AL122=1,AL127,AL127+AK125)</f>
        <v>0</v>
      </c>
      <c r="AM125" s="21">
        <f t="shared" ref="AM125" si="992">IF(AM122=1,AM127,AM127+AL125)</f>
        <v>0</v>
      </c>
      <c r="AN125" s="21">
        <f t="shared" ref="AN125" si="993">IF(AN122=1,AN127,AN127+AM125)</f>
        <v>0</v>
      </c>
      <c r="AO125" s="21">
        <f t="shared" ref="AO125" si="994">IF(AO122=1,AO127,AO127+AN125)</f>
        <v>0</v>
      </c>
      <c r="AP125" s="21">
        <f t="shared" ref="AP125" si="995">IF(AP122=1,AP127,AP127+AO125)</f>
        <v>0</v>
      </c>
      <c r="AQ125" s="21">
        <f t="shared" ref="AQ125" si="996">IF(AQ122=1,AQ127,AQ127+AP125)</f>
        <v>0</v>
      </c>
      <c r="AR125" s="21">
        <f t="shared" ref="AR125" si="997">IF(AR122=1,AR127,AR127+AQ125)</f>
        <v>0</v>
      </c>
      <c r="AS125" s="21">
        <f t="shared" ref="AS125" si="998">IF(AS122=1,AS127,AS127+AR125)</f>
        <v>0</v>
      </c>
      <c r="AT125" s="21">
        <f t="shared" ref="AT125" si="999">IF(AT122=1,AT127,AT127+AS125)</f>
        <v>0</v>
      </c>
      <c r="AU125" s="21">
        <f t="shared" ref="AU125" si="1000">IF(AU122=1,AU127,AU127+AT125)</f>
        <v>0</v>
      </c>
      <c r="AV125" s="21">
        <f t="shared" ref="AV125" si="1001">IF(AV122=1,AV127,AV127+AU125)</f>
        <v>0</v>
      </c>
      <c r="AW125" s="21">
        <f t="shared" ref="AW125" si="1002">IF(AW122=1,AW127,AW127+AV125)</f>
        <v>0</v>
      </c>
      <c r="AX125" s="21">
        <f t="shared" ref="AX125" si="1003">IF(AX122=1,AX127,AX127+AW125)</f>
        <v>0</v>
      </c>
      <c r="AY125" s="21">
        <f t="shared" ref="AY125" si="1004">IF(AY122=1,AY127,AY127+AX125)</f>
        <v>0</v>
      </c>
      <c r="AZ125" s="21">
        <f t="shared" ref="AZ125" si="1005">IF(AZ122=1,AZ127,AZ127+AY125)</f>
        <v>0</v>
      </c>
      <c r="BA125" s="21">
        <f t="shared" ref="BA125" si="1006">IF(BA122=1,BA127,BA127+AZ125)</f>
        <v>0</v>
      </c>
      <c r="BB125" s="21">
        <f t="shared" ref="BB125" si="1007">IF(BB122=1,BB127,BB127+BA125)</f>
        <v>0</v>
      </c>
      <c r="BC125" s="564"/>
      <c r="BD125" s="487"/>
      <c r="BE125" s="497"/>
    </row>
    <row r="126" spans="1:71" s="51" customFormat="1" ht="43.5" x14ac:dyDescent="0.35">
      <c r="A126" s="50"/>
      <c r="B126" s="67"/>
      <c r="C126" s="33"/>
      <c r="D126" s="33"/>
      <c r="E126" s="33"/>
      <c r="F126" s="33"/>
      <c r="G126" s="33"/>
      <c r="H126" s="33"/>
      <c r="I126" s="33"/>
      <c r="J126" s="19"/>
      <c r="K126" s="7"/>
      <c r="L126" s="135"/>
      <c r="M126" s="136"/>
      <c r="O126" s="220"/>
      <c r="R126" s="210" t="s">
        <v>110</v>
      </c>
      <c r="S126" s="22">
        <f t="shared" ref="S126:BB126" si="1008">1720/12*S119</f>
        <v>0</v>
      </c>
      <c r="T126" s="22">
        <f t="shared" si="1008"/>
        <v>0</v>
      </c>
      <c r="U126" s="22">
        <f t="shared" si="1008"/>
        <v>0</v>
      </c>
      <c r="V126" s="22">
        <f t="shared" si="1008"/>
        <v>0</v>
      </c>
      <c r="W126" s="22">
        <f t="shared" si="1008"/>
        <v>0</v>
      </c>
      <c r="X126" s="22">
        <f t="shared" si="1008"/>
        <v>0</v>
      </c>
      <c r="Y126" s="22">
        <f t="shared" si="1008"/>
        <v>0</v>
      </c>
      <c r="Z126" s="22">
        <f t="shared" si="1008"/>
        <v>0</v>
      </c>
      <c r="AA126" s="22">
        <f t="shared" si="1008"/>
        <v>0</v>
      </c>
      <c r="AB126" s="22">
        <f t="shared" si="1008"/>
        <v>0</v>
      </c>
      <c r="AC126" s="22">
        <f t="shared" si="1008"/>
        <v>0</v>
      </c>
      <c r="AD126" s="22">
        <f t="shared" si="1008"/>
        <v>0</v>
      </c>
      <c r="AE126" s="22">
        <f t="shared" si="1008"/>
        <v>0</v>
      </c>
      <c r="AF126" s="22">
        <f t="shared" si="1008"/>
        <v>0</v>
      </c>
      <c r="AG126" s="22">
        <f t="shared" si="1008"/>
        <v>0</v>
      </c>
      <c r="AH126" s="22">
        <f t="shared" si="1008"/>
        <v>0</v>
      </c>
      <c r="AI126" s="22">
        <f t="shared" si="1008"/>
        <v>0</v>
      </c>
      <c r="AJ126" s="22">
        <f t="shared" si="1008"/>
        <v>0</v>
      </c>
      <c r="AK126" s="22">
        <f t="shared" si="1008"/>
        <v>0</v>
      </c>
      <c r="AL126" s="22">
        <f t="shared" si="1008"/>
        <v>0</v>
      </c>
      <c r="AM126" s="22">
        <f t="shared" si="1008"/>
        <v>0</v>
      </c>
      <c r="AN126" s="22">
        <f t="shared" si="1008"/>
        <v>0</v>
      </c>
      <c r="AO126" s="22">
        <f t="shared" si="1008"/>
        <v>0</v>
      </c>
      <c r="AP126" s="22">
        <f t="shared" si="1008"/>
        <v>0</v>
      </c>
      <c r="AQ126" s="22">
        <f t="shared" si="1008"/>
        <v>0</v>
      </c>
      <c r="AR126" s="22">
        <f t="shared" si="1008"/>
        <v>0</v>
      </c>
      <c r="AS126" s="22">
        <f t="shared" si="1008"/>
        <v>0</v>
      </c>
      <c r="AT126" s="22">
        <f t="shared" si="1008"/>
        <v>0</v>
      </c>
      <c r="AU126" s="22">
        <f t="shared" si="1008"/>
        <v>0</v>
      </c>
      <c r="AV126" s="22">
        <f t="shared" si="1008"/>
        <v>0</v>
      </c>
      <c r="AW126" s="22">
        <f t="shared" si="1008"/>
        <v>0</v>
      </c>
      <c r="AX126" s="22">
        <f t="shared" si="1008"/>
        <v>0</v>
      </c>
      <c r="AY126" s="22">
        <f t="shared" si="1008"/>
        <v>0</v>
      </c>
      <c r="AZ126" s="22">
        <f t="shared" si="1008"/>
        <v>0</v>
      </c>
      <c r="BA126" s="22">
        <f t="shared" si="1008"/>
        <v>0</v>
      </c>
      <c r="BB126" s="22">
        <f t="shared" si="1008"/>
        <v>0</v>
      </c>
      <c r="BC126" s="564"/>
      <c r="BD126" s="487"/>
      <c r="BE126" s="497"/>
    </row>
    <row r="127" spans="1:71" s="51" customFormat="1" ht="43.5" customHeight="1" x14ac:dyDescent="0.35">
      <c r="A127" s="50"/>
      <c r="B127" s="67"/>
      <c r="C127" s="33"/>
      <c r="D127" s="33"/>
      <c r="E127" s="33"/>
      <c r="F127" s="33"/>
      <c r="G127" s="33"/>
      <c r="H127" s="33"/>
      <c r="I127" s="33"/>
      <c r="J127" s="19"/>
      <c r="K127" s="7"/>
      <c r="L127" s="135"/>
      <c r="M127" s="136"/>
      <c r="O127" s="220"/>
      <c r="R127" s="210" t="s">
        <v>103</v>
      </c>
      <c r="S127" s="22">
        <f>FLOOR(IF(OR(S122=0,S122=1),IF(S120&gt;=S126,S126,S120)+0.00000001,IF(S124&gt;=S123,S123,S124))+0.00000001,1)</f>
        <v>0</v>
      </c>
      <c r="T127" s="22">
        <f t="shared" ref="T127" si="1009">FLOOR(IF(OR(T122=0,T122=1),IF(T126&gt;T123,T123,IF(T120&gt;=T126,T126,T120)+0.00000001),IF(T124&gt;=T123,T123-S125,T124-S125)+0.00000001),1)</f>
        <v>0</v>
      </c>
      <c r="U127" s="22">
        <f t="shared" ref="U127" si="1010">FLOOR(IF(OR(U122=0,U122=1),IF(U126&gt;U123,U123,IF(U120&gt;=U126,U126,U120)+0.00000001),IF(U124&gt;=U123,U123-T125,U124-T125)+0.00000001),1)</f>
        <v>0</v>
      </c>
      <c r="V127" s="22">
        <f t="shared" ref="V127" si="1011">FLOOR(IF(OR(V122=0,V122=1),IF(V126&gt;V123,V123,IF(V120&gt;=V126,V126,V120)+0.00000001),IF(V124&gt;=V123,V123-U125,V124-U125)+0.00000001),1)</f>
        <v>0</v>
      </c>
      <c r="W127" s="22">
        <f t="shared" ref="W127" si="1012">FLOOR(IF(OR(W122=0,W122=1),IF(W126&gt;W123,W123,IF(W120&gt;=W126,W126,W120)+0.00000001),IF(W124&gt;=W123,W123-V125,W124-V125)+0.00000001),1)</f>
        <v>0</v>
      </c>
      <c r="X127" s="22">
        <f t="shared" ref="X127" si="1013">FLOOR(IF(OR(X122=0,X122=1),IF(X126&gt;X123,X123,IF(X120&gt;=X126,X126,X120)+0.00000001),IF(X124&gt;=X123,X123-W125,X124-W125)+0.00000001),1)</f>
        <v>0</v>
      </c>
      <c r="Y127" s="22">
        <f t="shared" ref="Y127" si="1014">FLOOR(IF(OR(Y122=0,Y122=1),IF(Y126&gt;Y123,Y123,IF(Y120&gt;=Y126,Y126,Y120)+0.00000001),IF(Y124&gt;=Y123,Y123-X125,Y124-X125)+0.00000001),1)</f>
        <v>0</v>
      </c>
      <c r="Z127" s="22">
        <f t="shared" ref="Z127" si="1015">FLOOR(IF(OR(Z122=0,Z122=1),IF(Z126&gt;Z123,Z123,IF(Z120&gt;=Z126,Z126,Z120)+0.00000001),IF(Z124&gt;=Z123,Z123-Y125,Z124-Y125)+0.00000001),1)</f>
        <v>0</v>
      </c>
      <c r="AA127" s="22">
        <f t="shared" ref="AA127" si="1016">FLOOR(IF(OR(AA122=0,AA122=1),IF(AA126&gt;AA123,AA123,IF(AA120&gt;=AA126,AA126,AA120)+0.00000001),IF(AA124&gt;=AA123,AA123-Z125,AA124-Z125)+0.00000001),1)</f>
        <v>0</v>
      </c>
      <c r="AB127" s="22">
        <f t="shared" ref="AB127" si="1017">FLOOR(IF(OR(AB122=0,AB122=1),IF(AB126&gt;AB123,AB123,IF(AB120&gt;=AB126,AB126,AB120)+0.00000001),IF(AB124&gt;=AB123,AB123-AA125,AB124-AA125)+0.00000001),1)</f>
        <v>0</v>
      </c>
      <c r="AC127" s="22">
        <f t="shared" ref="AC127" si="1018">FLOOR(IF(OR(AC122=0,AC122=1),IF(AC126&gt;AC123,AC123,IF(AC120&gt;=AC126,AC126,AC120)+0.00000001),IF(AC124&gt;=AC123,AC123-AB125,AC124-AB125)+0.00000001),1)</f>
        <v>0</v>
      </c>
      <c r="AD127" s="22">
        <f t="shared" ref="AD127" si="1019">FLOOR(IF(OR(AD122=0,AD122=1),IF(AD126&gt;AD123,AD123,IF(AD120&gt;=AD126,AD126,AD120)+0.00000001),IF(AD124&gt;=AD123,AD123-AC125,AD124-AC125)+0.00000001),1)</f>
        <v>0</v>
      </c>
      <c r="AE127" s="22">
        <f t="shared" ref="AE127" si="1020">FLOOR(IF(OR(AE122=0,AE122=1),IF(AE126&gt;AE123,AE123,IF(AE120&gt;=AE126,AE126,AE120)+0.00000001),IF(AE124&gt;=AE123,AE123-AD125,AE124-AD125)+0.00000001),1)</f>
        <v>0</v>
      </c>
      <c r="AF127" s="22">
        <f t="shared" ref="AF127" si="1021">FLOOR(IF(OR(AF122=0,AF122=1),IF(AF126&gt;AF123,AF123,IF(AF120&gt;=AF126,AF126,AF120)+0.00000001),IF(AF124&gt;=AF123,AF123-AE125,AF124-AE125)+0.00000001),1)</f>
        <v>0</v>
      </c>
      <c r="AG127" s="22">
        <f t="shared" ref="AG127" si="1022">FLOOR(IF(OR(AG122=0,AG122=1),IF(AG126&gt;AG123,AG123,IF(AG120&gt;=AG126,AG126,AG120)+0.00000001),IF(AG124&gt;=AG123,AG123-AF125,AG124-AF125)+0.00000001),1)</f>
        <v>0</v>
      </c>
      <c r="AH127" s="22">
        <f t="shared" ref="AH127" si="1023">FLOOR(IF(OR(AH122=0,AH122=1),IF(AH126&gt;AH123,AH123,IF(AH120&gt;=AH126,AH126,AH120)+0.00000001),IF(AH124&gt;=AH123,AH123-AG125,AH124-AG125)+0.00000001),1)</f>
        <v>0</v>
      </c>
      <c r="AI127" s="22">
        <f t="shared" ref="AI127" si="1024">FLOOR(IF(OR(AI122=0,AI122=1),IF(AI126&gt;AI123,AI123,IF(AI120&gt;=AI126,AI126,AI120)+0.00000001),IF(AI124&gt;=AI123,AI123-AH125,AI124-AH125)+0.00000001),1)</f>
        <v>0</v>
      </c>
      <c r="AJ127" s="22">
        <f t="shared" ref="AJ127" si="1025">FLOOR(IF(OR(AJ122=0,AJ122=1),IF(AJ126&gt;AJ123,AJ123,IF(AJ120&gt;=AJ126,AJ126,AJ120)+0.00000001),IF(AJ124&gt;=AJ123,AJ123-AI125,AJ124-AI125)+0.00000001),1)</f>
        <v>0</v>
      </c>
      <c r="AK127" s="22">
        <f t="shared" ref="AK127" si="1026">FLOOR(IF(OR(AK122=0,AK122=1),IF(AK126&gt;AK123,AK123,IF(AK120&gt;=AK126,AK126,AK120)+0.00000001),IF(AK124&gt;=AK123,AK123-AJ125,AK124-AJ125)+0.00000001),1)</f>
        <v>0</v>
      </c>
      <c r="AL127" s="22">
        <f t="shared" ref="AL127" si="1027">FLOOR(IF(OR(AL122=0,AL122=1),IF(AL126&gt;AL123,AL123,IF(AL120&gt;=AL126,AL126,AL120)+0.00000001),IF(AL124&gt;=AL123,AL123-AK125,AL124-AK125)+0.00000001),1)</f>
        <v>0</v>
      </c>
      <c r="AM127" s="22">
        <f t="shared" ref="AM127" si="1028">FLOOR(IF(OR(AM122=0,AM122=1),IF(AM126&gt;AM123,AM123,IF(AM120&gt;=AM126,AM126,AM120)+0.00000001),IF(AM124&gt;=AM123,AM123-AL125,AM124-AL125)+0.00000001),1)</f>
        <v>0</v>
      </c>
      <c r="AN127" s="22">
        <f t="shared" ref="AN127" si="1029">FLOOR(IF(OR(AN122=0,AN122=1),IF(AN126&gt;AN123,AN123,IF(AN120&gt;=AN126,AN126,AN120)+0.00000001),IF(AN124&gt;=AN123,AN123-AM125,AN124-AM125)+0.00000001),1)</f>
        <v>0</v>
      </c>
      <c r="AO127" s="22">
        <f t="shared" ref="AO127" si="1030">FLOOR(IF(OR(AO122=0,AO122=1),IF(AO126&gt;AO123,AO123,IF(AO120&gt;=AO126,AO126,AO120)+0.00000001),IF(AO124&gt;=AO123,AO123-AN125,AO124-AN125)+0.00000001),1)</f>
        <v>0</v>
      </c>
      <c r="AP127" s="22">
        <f t="shared" ref="AP127" si="1031">FLOOR(IF(OR(AP122=0,AP122=1),IF(AP126&gt;AP123,AP123,IF(AP120&gt;=AP126,AP126,AP120)+0.00000001),IF(AP124&gt;=AP123,AP123-AO125,AP124-AO125)+0.00000001),1)</f>
        <v>0</v>
      </c>
      <c r="AQ127" s="22">
        <f t="shared" ref="AQ127" si="1032">FLOOR(IF(OR(AQ122=0,AQ122=1),IF(AQ126&gt;AQ123,AQ123,IF(AQ120&gt;=AQ126,AQ126,AQ120)+0.00000001),IF(AQ124&gt;=AQ123,AQ123-AP125,AQ124-AP125)+0.00000001),1)</f>
        <v>0</v>
      </c>
      <c r="AR127" s="22">
        <f t="shared" ref="AR127" si="1033">FLOOR(IF(OR(AR122=0,AR122=1),IF(AR126&gt;AR123,AR123,IF(AR120&gt;=AR126,AR126,AR120)+0.00000001),IF(AR124&gt;=AR123,AR123-AQ125,AR124-AQ125)+0.00000001),1)</f>
        <v>0</v>
      </c>
      <c r="AS127" s="22">
        <f t="shared" ref="AS127" si="1034">FLOOR(IF(OR(AS122=0,AS122=1),IF(AS126&gt;AS123,AS123,IF(AS120&gt;=AS126,AS126,AS120)+0.00000001),IF(AS124&gt;=AS123,AS123-AR125,AS124-AR125)+0.00000001),1)</f>
        <v>0</v>
      </c>
      <c r="AT127" s="22">
        <f t="shared" ref="AT127" si="1035">FLOOR(IF(OR(AT122=0,AT122=1),IF(AT126&gt;AT123,AT123,IF(AT120&gt;=AT126,AT126,AT120)+0.00000001),IF(AT124&gt;=AT123,AT123-AS125,AT124-AS125)+0.00000001),1)</f>
        <v>0</v>
      </c>
      <c r="AU127" s="22">
        <f t="shared" ref="AU127" si="1036">FLOOR(IF(OR(AU122=0,AU122=1),IF(AU126&gt;AU123,AU123,IF(AU120&gt;=AU126,AU126,AU120)+0.00000001),IF(AU124&gt;=AU123,AU123-AT125,AU124-AT125)+0.00000001),1)</f>
        <v>0</v>
      </c>
      <c r="AV127" s="22">
        <f t="shared" ref="AV127" si="1037">FLOOR(IF(OR(AV122=0,AV122=1),IF(AV126&gt;AV123,AV123,IF(AV120&gt;=AV126,AV126,AV120)+0.00000001),IF(AV124&gt;=AV123,AV123-AU125,AV124-AU125)+0.00000001),1)</f>
        <v>0</v>
      </c>
      <c r="AW127" s="22">
        <f t="shared" ref="AW127" si="1038">FLOOR(IF(OR(AW122=0,AW122=1),IF(AW126&gt;AW123,AW123,IF(AW120&gt;=AW126,AW126,AW120)+0.00000001),IF(AW124&gt;=AW123,AW123-AV125,AW124-AV125)+0.00000001),1)</f>
        <v>0</v>
      </c>
      <c r="AX127" s="22">
        <f t="shared" ref="AX127" si="1039">FLOOR(IF(OR(AX122=0,AX122=1),IF(AX126&gt;AX123,AX123,IF(AX120&gt;=AX126,AX126,AX120)+0.00000001),IF(AX124&gt;=AX123,AX123-AW125,AX124-AW125)+0.00000001),1)</f>
        <v>0</v>
      </c>
      <c r="AY127" s="22">
        <f t="shared" ref="AY127" si="1040">FLOOR(IF(OR(AY122=0,AY122=1),IF(AY126&gt;AY123,AY123,IF(AY120&gt;=AY126,AY126,AY120)+0.00000001),IF(AY124&gt;=AY123,AY123-AX125,AY124-AX125)+0.00000001),1)</f>
        <v>0</v>
      </c>
      <c r="AZ127" s="22">
        <f t="shared" ref="AZ127" si="1041">FLOOR(IF(OR(AZ122=0,AZ122=1),IF(AZ126&gt;AZ123,AZ123,IF(AZ120&gt;=AZ126,AZ126,AZ120)+0.00000001),IF(AZ124&gt;=AZ123,AZ123-AY125,AZ124-AY125)+0.00000001),1)</f>
        <v>0</v>
      </c>
      <c r="BA127" s="22">
        <f t="shared" ref="BA127" si="1042">FLOOR(IF(OR(BA122=0,BA122=1),IF(BA126&gt;BA123,BA123,IF(BA120&gt;=BA126,BA126,BA120)+0.00000001),IF(BA124&gt;=BA123,BA123-AZ125,BA124-AZ125)+0.00000001),1)</f>
        <v>0</v>
      </c>
      <c r="BB127" s="22">
        <f t="shared" ref="BB127" si="1043">FLOOR(IF(OR(BB122=0,BB122=1),IF(BB126&gt;BB123,BB123,IF(BB120&gt;=BB126,BB126,BB120)+0.00000001),IF(BB124&gt;=BB123,BB123-BA125,BB124-BA125)+0.00000001),1)</f>
        <v>0</v>
      </c>
      <c r="BC127" s="564"/>
      <c r="BD127" s="487"/>
      <c r="BE127" s="497"/>
    </row>
    <row r="128" spans="1:71" s="51" customFormat="1" ht="29.5" thickBot="1" x14ac:dyDescent="0.4">
      <c r="A128" s="50"/>
      <c r="B128" s="67"/>
      <c r="C128" s="33"/>
      <c r="D128" s="33"/>
      <c r="E128" s="33"/>
      <c r="F128" s="33"/>
      <c r="G128" s="33"/>
      <c r="H128" s="33"/>
      <c r="I128" s="33"/>
      <c r="J128" s="19"/>
      <c r="K128" s="7"/>
      <c r="L128" s="135"/>
      <c r="M128" s="136"/>
      <c r="O128" s="220"/>
      <c r="R128" s="212" t="s">
        <v>104</v>
      </c>
      <c r="S128" s="26">
        <f>IFERROR((S127*$H$119),0)</f>
        <v>0</v>
      </c>
      <c r="T128" s="26">
        <f t="shared" ref="T128:BB128" si="1044">IFERROR((T127*$H$119),0)</f>
        <v>0</v>
      </c>
      <c r="U128" s="26">
        <f t="shared" si="1044"/>
        <v>0</v>
      </c>
      <c r="V128" s="26">
        <f t="shared" si="1044"/>
        <v>0</v>
      </c>
      <c r="W128" s="26">
        <f t="shared" si="1044"/>
        <v>0</v>
      </c>
      <c r="X128" s="26">
        <f t="shared" si="1044"/>
        <v>0</v>
      </c>
      <c r="Y128" s="26">
        <f t="shared" si="1044"/>
        <v>0</v>
      </c>
      <c r="Z128" s="26">
        <f t="shared" si="1044"/>
        <v>0</v>
      </c>
      <c r="AA128" s="26">
        <f t="shared" si="1044"/>
        <v>0</v>
      </c>
      <c r="AB128" s="26">
        <f t="shared" si="1044"/>
        <v>0</v>
      </c>
      <c r="AC128" s="26">
        <f t="shared" si="1044"/>
        <v>0</v>
      </c>
      <c r="AD128" s="26">
        <f t="shared" si="1044"/>
        <v>0</v>
      </c>
      <c r="AE128" s="26">
        <f t="shared" si="1044"/>
        <v>0</v>
      </c>
      <c r="AF128" s="26">
        <f t="shared" si="1044"/>
        <v>0</v>
      </c>
      <c r="AG128" s="26">
        <f t="shared" si="1044"/>
        <v>0</v>
      </c>
      <c r="AH128" s="26">
        <f t="shared" si="1044"/>
        <v>0</v>
      </c>
      <c r="AI128" s="26">
        <f t="shared" si="1044"/>
        <v>0</v>
      </c>
      <c r="AJ128" s="26">
        <f t="shared" si="1044"/>
        <v>0</v>
      </c>
      <c r="AK128" s="26">
        <f t="shared" si="1044"/>
        <v>0</v>
      </c>
      <c r="AL128" s="26">
        <f t="shared" si="1044"/>
        <v>0</v>
      </c>
      <c r="AM128" s="26">
        <f t="shared" si="1044"/>
        <v>0</v>
      </c>
      <c r="AN128" s="26">
        <f t="shared" si="1044"/>
        <v>0</v>
      </c>
      <c r="AO128" s="26">
        <f t="shared" si="1044"/>
        <v>0</v>
      </c>
      <c r="AP128" s="26">
        <f t="shared" si="1044"/>
        <v>0</v>
      </c>
      <c r="AQ128" s="26">
        <f t="shared" si="1044"/>
        <v>0</v>
      </c>
      <c r="AR128" s="26">
        <f t="shared" si="1044"/>
        <v>0</v>
      </c>
      <c r="AS128" s="26">
        <f t="shared" si="1044"/>
        <v>0</v>
      </c>
      <c r="AT128" s="26">
        <f t="shared" si="1044"/>
        <v>0</v>
      </c>
      <c r="AU128" s="26">
        <f t="shared" si="1044"/>
        <v>0</v>
      </c>
      <c r="AV128" s="26">
        <f t="shared" si="1044"/>
        <v>0</v>
      </c>
      <c r="AW128" s="26">
        <f t="shared" si="1044"/>
        <v>0</v>
      </c>
      <c r="AX128" s="26">
        <f t="shared" si="1044"/>
        <v>0</v>
      </c>
      <c r="AY128" s="26">
        <f t="shared" si="1044"/>
        <v>0</v>
      </c>
      <c r="AZ128" s="26">
        <f t="shared" si="1044"/>
        <v>0</v>
      </c>
      <c r="BA128" s="26">
        <f t="shared" si="1044"/>
        <v>0</v>
      </c>
      <c r="BB128" s="26">
        <f t="shared" si="1044"/>
        <v>0</v>
      </c>
      <c r="BC128" s="565"/>
      <c r="BD128" s="488"/>
      <c r="BE128" s="498"/>
      <c r="BH128" s="103">
        <f>SUMIFS($S128:$BB128,$S118:$BB118,"1. SO")</f>
        <v>0</v>
      </c>
      <c r="BI128" s="103">
        <f>SUMIFS($S128:$BB128,$S118:$BB118,"2. SO")</f>
        <v>0</v>
      </c>
      <c r="BJ128" s="103">
        <f>SUMIFS($S128:$BB128,$S118:$BB118,"3. SO")</f>
        <v>0</v>
      </c>
      <c r="BK128" s="103">
        <f>SUMIFS($S128:$BB128,$S118:$BB118,"4. SO")</f>
        <v>0</v>
      </c>
      <c r="BL128" s="103">
        <f>SUMIFS($S128:$BB128,$S118:$BB118,"5. SO")</f>
        <v>0</v>
      </c>
      <c r="BM128" s="103">
        <f>SUMIFS($S128:$BB128,$S118:$BB118,"6. SO")</f>
        <v>0</v>
      </c>
      <c r="BN128" s="103">
        <f>SUMIFS($S128:$BB128,$S118:$BB118,"7. SO")</f>
        <v>0</v>
      </c>
      <c r="BO128" s="103">
        <f>SUMIFS($S128:$BB128,$S118:$BB118,"8. SO")</f>
        <v>0</v>
      </c>
      <c r="BP128" s="103">
        <f>SUMIFS($S128:$BB128,$S118:$BB118,"9. SO")</f>
        <v>0</v>
      </c>
      <c r="BQ128" s="103">
        <f>SUMIFS($S128:$BB128,$S118:$BB118,"10. SO")</f>
        <v>0</v>
      </c>
      <c r="BR128" s="103">
        <f>SUMIFS($S128:$BB128,$S118:$BB118,"11. SO")</f>
        <v>0</v>
      </c>
      <c r="BS128" s="103">
        <f>SUMIFS($S128:$BB128,$S118:$BB118,"12. SO")</f>
        <v>0</v>
      </c>
    </row>
    <row r="129" spans="1:71" s="51" customFormat="1" ht="23" customHeight="1" x14ac:dyDescent="0.35">
      <c r="A129" s="50"/>
      <c r="B129" s="67"/>
      <c r="C129" s="33"/>
      <c r="D129" s="33"/>
      <c r="E129" s="33"/>
      <c r="F129" s="33"/>
      <c r="G129" s="33"/>
      <c r="H129" s="33"/>
      <c r="I129" s="33"/>
      <c r="J129" s="19"/>
      <c r="K129" s="7"/>
      <c r="L129" s="135"/>
      <c r="M129" s="136"/>
      <c r="O129" s="470" t="s">
        <v>2</v>
      </c>
      <c r="P129" s="466"/>
      <c r="Q129" s="468"/>
      <c r="R129" s="210" t="s">
        <v>390</v>
      </c>
      <c r="S129" s="207"/>
      <c r="T129" s="207"/>
      <c r="U129" s="207"/>
      <c r="V129" s="207"/>
      <c r="W129" s="207"/>
      <c r="X129" s="207"/>
      <c r="Y129" s="207"/>
      <c r="Z129" s="207"/>
      <c r="AA129" s="207"/>
      <c r="AB129" s="207"/>
      <c r="AC129" s="207"/>
      <c r="AD129" s="207"/>
      <c r="AE129" s="207"/>
      <c r="AF129" s="207"/>
      <c r="AG129" s="207"/>
      <c r="AH129" s="207"/>
      <c r="AI129" s="207"/>
      <c r="AJ129" s="207"/>
      <c r="AK129" s="207"/>
      <c r="AL129" s="207"/>
      <c r="AM129" s="207"/>
      <c r="AN129" s="207"/>
      <c r="AO129" s="207"/>
      <c r="AP129" s="207"/>
      <c r="AQ129" s="117"/>
      <c r="AR129" s="117"/>
      <c r="AS129" s="117"/>
      <c r="AT129" s="117"/>
      <c r="AU129" s="117"/>
      <c r="AV129" s="117"/>
      <c r="AW129" s="117"/>
      <c r="AX129" s="117"/>
      <c r="AY129" s="117"/>
      <c r="AZ129" s="117"/>
      <c r="BA129" s="117"/>
      <c r="BB129" s="117"/>
      <c r="BC129" s="563">
        <f>SUM(S138:BB138)</f>
        <v>0</v>
      </c>
      <c r="BD129" s="486">
        <f>SUM(S139:BB139)</f>
        <v>0</v>
      </c>
      <c r="BE129" s="571"/>
    </row>
    <row r="130" spans="1:71" s="51" customFormat="1" ht="23" customHeight="1" x14ac:dyDescent="0.35">
      <c r="A130" s="50"/>
      <c r="B130" s="67"/>
      <c r="C130" s="33"/>
      <c r="D130" s="33"/>
      <c r="E130" s="33"/>
      <c r="F130" s="33"/>
      <c r="G130" s="33"/>
      <c r="H130" s="33"/>
      <c r="I130" s="33"/>
      <c r="J130" s="19"/>
      <c r="K130" s="7"/>
      <c r="L130" s="135"/>
      <c r="M130" s="136"/>
      <c r="O130" s="470"/>
      <c r="P130" s="467"/>
      <c r="Q130" s="469"/>
      <c r="R130" s="210" t="s">
        <v>77</v>
      </c>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118"/>
      <c r="AX130" s="118"/>
      <c r="AY130" s="118"/>
      <c r="AZ130" s="118"/>
      <c r="BA130" s="118"/>
      <c r="BB130" s="118"/>
      <c r="BC130" s="564"/>
      <c r="BD130" s="487"/>
      <c r="BE130" s="497"/>
    </row>
    <row r="131" spans="1:71" s="51" customFormat="1" ht="29" x14ac:dyDescent="0.35">
      <c r="A131" s="50"/>
      <c r="B131" s="67"/>
      <c r="C131" s="33"/>
      <c r="D131" s="33"/>
      <c r="E131" s="33"/>
      <c r="F131" s="33"/>
      <c r="G131" s="33"/>
      <c r="H131" s="33"/>
      <c r="I131" s="33"/>
      <c r="J131" s="19"/>
      <c r="K131" s="7"/>
      <c r="L131" s="135"/>
      <c r="M131" s="136"/>
      <c r="O131" s="470"/>
      <c r="P131" s="467"/>
      <c r="Q131" s="469"/>
      <c r="R131" s="210" t="s">
        <v>88</v>
      </c>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19"/>
      <c r="AO131" s="119"/>
      <c r="AP131" s="119"/>
      <c r="AQ131" s="119"/>
      <c r="AR131" s="119"/>
      <c r="AS131" s="119"/>
      <c r="AT131" s="119"/>
      <c r="AU131" s="119"/>
      <c r="AV131" s="119"/>
      <c r="AW131" s="119"/>
      <c r="AX131" s="119"/>
      <c r="AY131" s="119"/>
      <c r="AZ131" s="119"/>
      <c r="BA131" s="119"/>
      <c r="BB131" s="119"/>
      <c r="BC131" s="564"/>
      <c r="BD131" s="487"/>
      <c r="BE131" s="497"/>
    </row>
    <row r="132" spans="1:71" s="51" customFormat="1" ht="14.5" hidden="1" customHeight="1" x14ac:dyDescent="0.35">
      <c r="A132" s="50"/>
      <c r="B132" s="67"/>
      <c r="C132" s="33"/>
      <c r="D132" s="33"/>
      <c r="E132" s="33"/>
      <c r="F132" s="33"/>
      <c r="G132" s="33"/>
      <c r="H132" s="33"/>
      <c r="I132" s="33"/>
      <c r="J132" s="19"/>
      <c r="K132" s="7"/>
      <c r="L132" s="135"/>
      <c r="M132" s="136"/>
      <c r="O132" s="220"/>
      <c r="R132" s="211" t="s">
        <v>89</v>
      </c>
      <c r="S132" s="20">
        <f>IF(S130&lt;&gt;0,1,0)</f>
        <v>0</v>
      </c>
      <c r="T132" s="20">
        <f t="shared" ref="T132" si="1045">IF(S132&gt;0,S132+1,IF(T130&lt;&gt;0,1,0))</f>
        <v>0</v>
      </c>
      <c r="U132" s="20">
        <f t="shared" ref="U132" si="1046">IF(T132&gt;0,T132+1,IF(U130&lt;&gt;0,1,0))</f>
        <v>0</v>
      </c>
      <c r="V132" s="20">
        <f t="shared" ref="V132" si="1047">IF(U132&gt;0,U132+1,IF(V130&lt;&gt;0,1,0))</f>
        <v>0</v>
      </c>
      <c r="W132" s="20">
        <f t="shared" ref="W132" si="1048">IF(V132&gt;0,V132+1,IF(W130&lt;&gt;0,1,0))</f>
        <v>0</v>
      </c>
      <c r="X132" s="20">
        <f t="shared" ref="X132" si="1049">IF(W132&gt;0,W132+1,IF(X130&lt;&gt;0,1,0))</f>
        <v>0</v>
      </c>
      <c r="Y132" s="20">
        <f t="shared" ref="Y132" si="1050">IF(X132&gt;0,X132+1,IF(Y130&lt;&gt;0,1,0))</f>
        <v>0</v>
      </c>
      <c r="Z132" s="20">
        <f t="shared" ref="Z132" si="1051">IF(Y132&gt;0,Y132+1,IF(Z130&lt;&gt;0,1,0))</f>
        <v>0</v>
      </c>
      <c r="AA132" s="20">
        <f t="shared" ref="AA132" si="1052">IF(Z132&gt;0,Z132+1,IF(AA130&lt;&gt;0,1,0))</f>
        <v>0</v>
      </c>
      <c r="AB132" s="20">
        <f t="shared" ref="AB132" si="1053">IF(AA132&gt;0,AA132+1,IF(AB130&lt;&gt;0,1,0))</f>
        <v>0</v>
      </c>
      <c r="AC132" s="20">
        <f t="shared" ref="AC132" si="1054">IF(AB132&gt;0,AB132+1,IF(AC130&lt;&gt;0,1,0))</f>
        <v>0</v>
      </c>
      <c r="AD132" s="20">
        <f t="shared" ref="AD132" si="1055">IF(AC132&gt;0,AC132+1,IF(AD130&lt;&gt;0,1,0))</f>
        <v>0</v>
      </c>
      <c r="AE132" s="20">
        <f t="shared" ref="AE132" si="1056">IF(AD132&gt;0,AD132+1,IF(AE130&lt;&gt;0,1,0))</f>
        <v>0</v>
      </c>
      <c r="AF132" s="20">
        <f t="shared" ref="AF132" si="1057">IF(AE132&gt;0,AE132+1,IF(AF130&lt;&gt;0,1,0))</f>
        <v>0</v>
      </c>
      <c r="AG132" s="20">
        <f t="shared" ref="AG132" si="1058">IF(AF132&gt;0,AF132+1,IF(AG130&lt;&gt;0,1,0))</f>
        <v>0</v>
      </c>
      <c r="AH132" s="20">
        <f t="shared" ref="AH132" si="1059">IF(AG132&gt;0,AG132+1,IF(AH130&lt;&gt;0,1,0))</f>
        <v>0</v>
      </c>
      <c r="AI132" s="20">
        <f t="shared" ref="AI132" si="1060">IF(AH132&gt;0,AH132+1,IF(AI130&lt;&gt;0,1,0))</f>
        <v>0</v>
      </c>
      <c r="AJ132" s="20">
        <f t="shared" ref="AJ132" si="1061">IF(AI132&gt;0,AI132+1,IF(AJ130&lt;&gt;0,1,0))</f>
        <v>0</v>
      </c>
      <c r="AK132" s="20">
        <f t="shared" ref="AK132" si="1062">IF(AJ132&gt;0,AJ132+1,IF(AK130&lt;&gt;0,1,0))</f>
        <v>0</v>
      </c>
      <c r="AL132" s="20">
        <f t="shared" ref="AL132" si="1063">IF(AK132&gt;0,AK132+1,IF(AL130&lt;&gt;0,1,0))</f>
        <v>0</v>
      </c>
      <c r="AM132" s="20">
        <f t="shared" ref="AM132" si="1064">IF(AL132&gt;0,AL132+1,IF(AM130&lt;&gt;0,1,0))</f>
        <v>0</v>
      </c>
      <c r="AN132" s="20">
        <f t="shared" ref="AN132" si="1065">IF(AM132&gt;0,AM132+1,IF(AN130&lt;&gt;0,1,0))</f>
        <v>0</v>
      </c>
      <c r="AO132" s="20">
        <f t="shared" ref="AO132" si="1066">IF(AN132&gt;0,AN132+1,IF(AO130&lt;&gt;0,1,0))</f>
        <v>0</v>
      </c>
      <c r="AP132" s="20">
        <f t="shared" ref="AP132" si="1067">IF(AO132&gt;0,AO132+1,IF(AP130&lt;&gt;0,1,0))</f>
        <v>0</v>
      </c>
      <c r="AQ132" s="20">
        <f t="shared" ref="AQ132" si="1068">IF(AP132&gt;0,AP132+1,IF(AQ130&lt;&gt;0,1,0))</f>
        <v>0</v>
      </c>
      <c r="AR132" s="20">
        <f t="shared" ref="AR132" si="1069">IF(AQ132&gt;0,AQ132+1,IF(AR130&lt;&gt;0,1,0))</f>
        <v>0</v>
      </c>
      <c r="AS132" s="20">
        <f t="shared" ref="AS132" si="1070">IF(AR132&gt;0,AR132+1,IF(AS130&lt;&gt;0,1,0))</f>
        <v>0</v>
      </c>
      <c r="AT132" s="20">
        <f t="shared" ref="AT132" si="1071">IF(AS132&gt;0,AS132+1,IF(AT130&lt;&gt;0,1,0))</f>
        <v>0</v>
      </c>
      <c r="AU132" s="20">
        <f t="shared" ref="AU132" si="1072">IF(AT132&gt;0,AT132+1,IF(AU130&lt;&gt;0,1,0))</f>
        <v>0</v>
      </c>
      <c r="AV132" s="20">
        <f t="shared" ref="AV132" si="1073">IF(AU132&gt;0,AU132+1,IF(AV130&lt;&gt;0,1,0))</f>
        <v>0</v>
      </c>
      <c r="AW132" s="20">
        <f t="shared" ref="AW132" si="1074">IF(AV132&gt;0,AV132+1,IF(AW130&lt;&gt;0,1,0))</f>
        <v>0</v>
      </c>
      <c r="AX132" s="20">
        <f t="shared" ref="AX132" si="1075">IF(AW132&gt;0,AW132+1,IF(AX130&lt;&gt;0,1,0))</f>
        <v>0</v>
      </c>
      <c r="AY132" s="20">
        <f t="shared" ref="AY132" si="1076">IF(AX132&gt;0,AX132+1,IF(AY130&lt;&gt;0,1,0))</f>
        <v>0</v>
      </c>
      <c r="AZ132" s="20">
        <f t="shared" ref="AZ132" si="1077">IF(AY132&gt;0,AY132+1,IF(AZ130&lt;&gt;0,1,0))</f>
        <v>0</v>
      </c>
      <c r="BA132" s="20">
        <f t="shared" ref="BA132" si="1078">IF(AZ132&gt;0,AZ132+1,IF(BA130&lt;&gt;0,1,0))</f>
        <v>0</v>
      </c>
      <c r="BB132" s="20">
        <f t="shared" ref="BB132" si="1079">IF(BA132&gt;0,BA132+1,IF(BB130&lt;&gt;0,1,0))</f>
        <v>0</v>
      </c>
      <c r="BC132" s="564"/>
      <c r="BD132" s="487"/>
      <c r="BE132" s="497"/>
    </row>
    <row r="133" spans="1:71" s="51" customFormat="1" ht="14.5" hidden="1" customHeight="1" x14ac:dyDescent="0.35">
      <c r="A133" s="50"/>
      <c r="B133" s="67"/>
      <c r="C133" s="33"/>
      <c r="D133" s="33"/>
      <c r="E133" s="33"/>
      <c r="F133" s="33"/>
      <c r="G133" s="33"/>
      <c r="H133" s="33"/>
      <c r="I133" s="33"/>
      <c r="J133" s="19"/>
      <c r="K133" s="7"/>
      <c r="L133" s="135"/>
      <c r="M133" s="136"/>
      <c r="O133" s="220"/>
      <c r="R133" s="211" t="s">
        <v>90</v>
      </c>
      <c r="S133" s="20">
        <f>S132</f>
        <v>0</v>
      </c>
      <c r="T133" s="20">
        <f>IF(T132=0,0,IF(OR(S133=0,S133=12),1,S133+1))</f>
        <v>0</v>
      </c>
      <c r="U133" s="20">
        <f t="shared" ref="U133" si="1080">IF(U132=0,0,IF(OR(T133=0,T133=12),1,T133+1))</f>
        <v>0</v>
      </c>
      <c r="V133" s="20">
        <f t="shared" ref="V133" si="1081">IF(V132=0,0,IF(OR(U133=0,U133=12),1,U133+1))</f>
        <v>0</v>
      </c>
      <c r="W133" s="20">
        <f t="shared" ref="W133" si="1082">IF(W132=0,0,IF(OR(V133=0,V133=12),1,V133+1))</f>
        <v>0</v>
      </c>
      <c r="X133" s="20">
        <f t="shared" ref="X133" si="1083">IF(X132=0,0,IF(OR(W133=0,W133=12),1,W133+1))</f>
        <v>0</v>
      </c>
      <c r="Y133" s="20">
        <f t="shared" ref="Y133" si="1084">IF(Y132=0,0,IF(OR(X133=0,X133=12),1,X133+1))</f>
        <v>0</v>
      </c>
      <c r="Z133" s="20">
        <f t="shared" ref="Z133" si="1085">IF(Z132=0,0,IF(OR(Y133=0,Y133=12),1,Y133+1))</f>
        <v>0</v>
      </c>
      <c r="AA133" s="20">
        <f t="shared" ref="AA133" si="1086">IF(AA132=0,0,IF(OR(Z133=0,Z133=12),1,Z133+1))</f>
        <v>0</v>
      </c>
      <c r="AB133" s="20">
        <f t="shared" ref="AB133" si="1087">IF(AB132=0,0,IF(OR(AA133=0,AA133=12),1,AA133+1))</f>
        <v>0</v>
      </c>
      <c r="AC133" s="20">
        <f t="shared" ref="AC133" si="1088">IF(AC132=0,0,IF(OR(AB133=0,AB133=12),1,AB133+1))</f>
        <v>0</v>
      </c>
      <c r="AD133" s="20">
        <f t="shared" ref="AD133" si="1089">IF(AD132=0,0,IF(OR(AC133=0,AC133=12),1,AC133+1))</f>
        <v>0</v>
      </c>
      <c r="AE133" s="20">
        <f t="shared" ref="AE133" si="1090">IF(AE132=0,0,IF(OR(AD133=0,AD133=12),1,AD133+1))</f>
        <v>0</v>
      </c>
      <c r="AF133" s="20">
        <f t="shared" ref="AF133" si="1091">IF(AF132=0,0,IF(OR(AE133=0,AE133=12),1,AE133+1))</f>
        <v>0</v>
      </c>
      <c r="AG133" s="20">
        <f t="shared" ref="AG133" si="1092">IF(AG132=0,0,IF(OR(AF133=0,AF133=12),1,AF133+1))</f>
        <v>0</v>
      </c>
      <c r="AH133" s="20">
        <f t="shared" ref="AH133" si="1093">IF(AH132=0,0,IF(OR(AG133=0,AG133=12),1,AG133+1))</f>
        <v>0</v>
      </c>
      <c r="AI133" s="20">
        <f t="shared" ref="AI133" si="1094">IF(AI132=0,0,IF(OR(AH133=0,AH133=12),1,AH133+1))</f>
        <v>0</v>
      </c>
      <c r="AJ133" s="20">
        <f t="shared" ref="AJ133" si="1095">IF(AJ132=0,0,IF(OR(AI133=0,AI133=12),1,AI133+1))</f>
        <v>0</v>
      </c>
      <c r="AK133" s="20">
        <f t="shared" ref="AK133" si="1096">IF(AK132=0,0,IF(OR(AJ133=0,AJ133=12),1,AJ133+1))</f>
        <v>0</v>
      </c>
      <c r="AL133" s="20">
        <f t="shared" ref="AL133" si="1097">IF(AL132=0,0,IF(OR(AK133=0,AK133=12),1,AK133+1))</f>
        <v>0</v>
      </c>
      <c r="AM133" s="20">
        <f t="shared" ref="AM133" si="1098">IF(AM132=0,0,IF(OR(AL133=0,AL133=12),1,AL133+1))</f>
        <v>0</v>
      </c>
      <c r="AN133" s="20">
        <f t="shared" ref="AN133" si="1099">IF(AN132=0,0,IF(OR(AM133=0,AM133=12),1,AM133+1))</f>
        <v>0</v>
      </c>
      <c r="AO133" s="20">
        <f t="shared" ref="AO133" si="1100">IF(AO132=0,0,IF(OR(AN133=0,AN133=12),1,AN133+1))</f>
        <v>0</v>
      </c>
      <c r="AP133" s="20">
        <f t="shared" ref="AP133" si="1101">IF(AP132=0,0,IF(OR(AO133=0,AO133=12),1,AO133+1))</f>
        <v>0</v>
      </c>
      <c r="AQ133" s="20">
        <f t="shared" ref="AQ133" si="1102">IF(AQ132=0,0,IF(OR(AP133=0,AP133=12),1,AP133+1))</f>
        <v>0</v>
      </c>
      <c r="AR133" s="20">
        <f t="shared" ref="AR133" si="1103">IF(AR132=0,0,IF(OR(AQ133=0,AQ133=12),1,AQ133+1))</f>
        <v>0</v>
      </c>
      <c r="AS133" s="20">
        <f t="shared" ref="AS133" si="1104">IF(AS132=0,0,IF(OR(AR133=0,AR133=12),1,AR133+1))</f>
        <v>0</v>
      </c>
      <c r="AT133" s="20">
        <f t="shared" ref="AT133" si="1105">IF(AT132=0,0,IF(OR(AS133=0,AS133=12),1,AS133+1))</f>
        <v>0</v>
      </c>
      <c r="AU133" s="20">
        <f t="shared" ref="AU133" si="1106">IF(AU132=0,0,IF(OR(AT133=0,AT133=12),1,AT133+1))</f>
        <v>0</v>
      </c>
      <c r="AV133" s="20">
        <f t="shared" ref="AV133" si="1107">IF(AV132=0,0,IF(OR(AU133=0,AU133=12),1,AU133+1))</f>
        <v>0</v>
      </c>
      <c r="AW133" s="20">
        <f t="shared" ref="AW133" si="1108">IF(AW132=0,0,IF(OR(AV133=0,AV133=12),1,AV133+1))</f>
        <v>0</v>
      </c>
      <c r="AX133" s="20">
        <f t="shared" ref="AX133" si="1109">IF(AX132=0,0,IF(OR(AW133=0,AW133=12),1,AW133+1))</f>
        <v>0</v>
      </c>
      <c r="AY133" s="20">
        <f t="shared" ref="AY133" si="1110">IF(AY132=0,0,IF(OR(AX133=0,AX133=12),1,AX133+1))</f>
        <v>0</v>
      </c>
      <c r="AZ133" s="20">
        <f t="shared" ref="AZ133" si="1111">IF(AZ132=0,0,IF(OR(AY133=0,AY133=12),1,AY133+1))</f>
        <v>0</v>
      </c>
      <c r="BA133" s="20">
        <f t="shared" ref="BA133" si="1112">IF(BA132=0,0,IF(OR(AZ133=0,AZ133=12),1,AZ133+1))</f>
        <v>0</v>
      </c>
      <c r="BB133" s="20">
        <f t="shared" ref="BB133" si="1113">IF(BB132=0,0,IF(OR(BA133=0,BA133=12),1,BA133+1))</f>
        <v>0</v>
      </c>
      <c r="BC133" s="564"/>
      <c r="BD133" s="487"/>
      <c r="BE133" s="497"/>
    </row>
    <row r="134" spans="1:71" s="51" customFormat="1" ht="43.5" x14ac:dyDescent="0.35">
      <c r="A134" s="50"/>
      <c r="B134" s="67"/>
      <c r="C134" s="33"/>
      <c r="D134" s="33"/>
      <c r="E134" s="33"/>
      <c r="F134" s="33"/>
      <c r="G134" s="33"/>
      <c r="H134" s="33"/>
      <c r="I134" s="33"/>
      <c r="J134" s="19"/>
      <c r="K134" s="7"/>
      <c r="L134" s="135"/>
      <c r="M134" s="136"/>
      <c r="O134" s="220"/>
      <c r="R134" s="210" t="s">
        <v>165</v>
      </c>
      <c r="S134" s="22">
        <f>IF(S133&gt;0,IF(S137&gt;$F119,$F119,S137),0)</f>
        <v>0</v>
      </c>
      <c r="T134" s="22">
        <f>IF(T133&gt;0,IF((SUMIFS($S136:S136,$S133:S133,12)+IF(S133=12,0,S134)+T137)&gt;=$F119,$F119-FLOOR(SUMIFS($S136:S136,$S133:S133,12),1),IF(T133=1,T137,T137+S134)),0)</f>
        <v>0</v>
      </c>
      <c r="U134" s="22">
        <f>IF(U133&gt;0,IF((SUMIFS($S136:T136,$S133:T133,12)+IF(T133=12,0,T134)+U137)&gt;=$F119,$F119-FLOOR(SUMIFS($S136:T136,$S133:T133,12),1),IF(U133=1,U137,U137+T134)),0)</f>
        <v>0</v>
      </c>
      <c r="V134" s="22">
        <f>IF(V133&gt;0,IF((SUMIFS($S136:U136,$S133:U133,12)+IF(U133=12,0,U134)+V137)&gt;=$F119,$F119-FLOOR(SUMIFS($S136:U136,$S133:U133,12),1),IF(V133=1,V137,V137+U134)),0)</f>
        <v>0</v>
      </c>
      <c r="W134" s="22">
        <f>IF(W133&gt;0,IF((SUMIFS($S136:V136,$S133:V133,12)+IF(V133=12,0,V134)+W137)&gt;=$F119,$F119-FLOOR(SUMIFS($S136:V136,$S133:V133,12),1),IF(W133=1,W137,W137+V134)),0)</f>
        <v>0</v>
      </c>
      <c r="X134" s="22">
        <f>IF(X133&gt;0,IF((SUMIFS($S136:W136,$S133:W133,12)+IF(W133=12,0,W134)+X137)&gt;=$F119,$F119-FLOOR(SUMIFS($S136:W136,$S133:W133,12),1),IF(X133=1,X137,X137+W134)),0)</f>
        <v>0</v>
      </c>
      <c r="Y134" s="22">
        <f>IF(Y133&gt;0,IF((SUMIFS($S136:X136,$S133:X133,12)+IF(X133=12,0,X134)+Y137)&gt;=$F119,$F119-FLOOR(SUMIFS($S136:X136,$S133:X133,12),1),IF(Y133=1,Y137,Y137+X134)),0)</f>
        <v>0</v>
      </c>
      <c r="Z134" s="22">
        <f>IF(Z133&gt;0,IF((SUMIFS($S136:Y136,$S133:Y133,12)+IF(Y133=12,0,Y134)+Z137)&gt;=$F119,$F119-FLOOR(SUMIFS($S136:Y136,$S133:Y133,12),1),IF(Z133=1,Z137,Z137+Y134)),0)</f>
        <v>0</v>
      </c>
      <c r="AA134" s="22">
        <f>IF(AA133&gt;0,IF((SUMIFS($S136:Z136,$S133:Z133,12)+IF(Z133=12,0,Z134)+AA137)&gt;=$F119,$F119-FLOOR(SUMIFS($S136:Z136,$S133:Z133,12),1),IF(AA133=1,AA137,AA137+Z134)),0)</f>
        <v>0</v>
      </c>
      <c r="AB134" s="22">
        <f>IF(AB133&gt;0,IF((SUMIFS($S136:AA136,$S133:AA133,12)+IF(AA133=12,0,AA134)+AB137)&gt;=$F119,$F119-FLOOR(SUMIFS($S136:AA136,$S133:AA133,12),1),IF(AB133=1,AB137,AB137+AA134)),0)</f>
        <v>0</v>
      </c>
      <c r="AC134" s="22">
        <f>IF(AC133&gt;0,IF((SUMIFS($S136:AB136,$S133:AB133,12)+IF(AB133=12,0,AB134)+AC137)&gt;=$F119,$F119-FLOOR(SUMIFS($S136:AB136,$S133:AB133,12),1),IF(AC133=1,AC137,AC137+AB134)),0)</f>
        <v>0</v>
      </c>
      <c r="AD134" s="22">
        <f>IF(AD133&gt;0,IF((SUMIFS($S136:AC136,$S133:AC133,12)+IF(AC133=12,0,AC134)+AD137)&gt;=$F119,$F119-FLOOR(SUMIFS($S136:AC136,$S133:AC133,12),1),IF(AD133=1,AD137,AD137+AC134)),0)</f>
        <v>0</v>
      </c>
      <c r="AE134" s="22">
        <f>IF(AE133&gt;0,IF((SUMIFS($S136:AD136,$S133:AD133,12)+IF(AD133=12,0,AD134)+AE137)&gt;=$F119,$F119-FLOOR(SUMIFS($S136:AD136,$S133:AD133,12),1),IF(AE133=1,AE137,AE137+AD134)),0)</f>
        <v>0</v>
      </c>
      <c r="AF134" s="22">
        <f>IF(AF133&gt;0,IF((SUMIFS($S136:AE136,$S133:AE133,12)+IF(AE133=12,0,AE134)+AF137)&gt;=$F119,$F119-FLOOR(SUMIFS($S136:AE136,$S133:AE133,12),1),IF(AF133=1,AF137,AF137+AE134)),0)</f>
        <v>0</v>
      </c>
      <c r="AG134" s="22">
        <f>IF(AG133&gt;0,IF((SUMIFS($S136:AF136,$S133:AF133,12)+IF(AF133=12,0,AF134)+AG137)&gt;=$F119,$F119-FLOOR(SUMIFS($S136:AF136,$S133:AF133,12),1),IF(AG133=1,AG137,AG137+AF134)),0)</f>
        <v>0</v>
      </c>
      <c r="AH134" s="22">
        <f>IF(AH133&gt;0,IF((SUMIFS($S136:AG136,$S133:AG133,12)+IF(AG133=12,0,AG134)+AH137)&gt;=$F119,$F119-FLOOR(SUMIFS($S136:AG136,$S133:AG133,12),1),IF(AH133=1,AH137,AH137+AG134)),0)</f>
        <v>0</v>
      </c>
      <c r="AI134" s="22">
        <f>IF(AI133&gt;0,IF((SUMIFS($S136:AH136,$S133:AH133,12)+IF(AH133=12,0,AH134)+AI137)&gt;=$F119,$F119-FLOOR(SUMIFS($S136:AH136,$S133:AH133,12),1),IF(AI133=1,AI137,AI137+AH134)),0)</f>
        <v>0</v>
      </c>
      <c r="AJ134" s="22">
        <f>IF(AJ133&gt;0,IF((SUMIFS($S136:AI136,$S133:AI133,12)+IF(AI133=12,0,AI134)+AJ137)&gt;=$F119,$F119-FLOOR(SUMIFS($S136:AI136,$S133:AI133,12),1),IF(AJ133=1,AJ137,AJ137+AI134)),0)</f>
        <v>0</v>
      </c>
      <c r="AK134" s="22">
        <f>IF(AK133&gt;0,IF((SUMIFS($S136:AJ136,$S133:AJ133,12)+IF(AJ133=12,0,AJ134)+AK137)&gt;=$F119,$F119-FLOOR(SUMIFS($S136:AJ136,$S133:AJ133,12),1),IF(AK133=1,AK137,AK137+AJ134)),0)</f>
        <v>0</v>
      </c>
      <c r="AL134" s="22">
        <f>IF(AL133&gt;0,IF((SUMIFS($S136:AK136,$S133:AK133,12)+IF(AK133=12,0,AK134)+AL137)&gt;=$F119,$F119-FLOOR(SUMIFS($S136:AK136,$S133:AK133,12),1),IF(AL133=1,AL137,AL137+AK134)),0)</f>
        <v>0</v>
      </c>
      <c r="AM134" s="22">
        <f>IF(AM133&gt;0,IF((SUMIFS($S136:AL136,$S133:AL133,12)+IF(AL133=12,0,AL134)+AM137)&gt;=$F119,$F119-FLOOR(SUMIFS($S136:AL136,$S133:AL133,12),1),IF(AM133=1,AM137,AM137+AL134)),0)</f>
        <v>0</v>
      </c>
      <c r="AN134" s="22">
        <f>IF(AN133&gt;0,IF((SUMIFS($S136:AM136,$S133:AM133,12)+IF(AM133=12,0,AM134)+AN137)&gt;=$F119,$F119-FLOOR(SUMIFS($S136:AM136,$S133:AM133,12),1),IF(AN133=1,AN137,AN137+AM134)),0)</f>
        <v>0</v>
      </c>
      <c r="AO134" s="22">
        <f>IF(AO133&gt;0,IF((SUMIFS($S136:AN136,$S133:AN133,12)+IF(AN133=12,0,AN134)+AO137)&gt;=$F119,$F119-FLOOR(SUMIFS($S136:AN136,$S133:AN133,12),1),IF(AO133=1,AO137,AO137+AN134)),0)</f>
        <v>0</v>
      </c>
      <c r="AP134" s="22">
        <f>IF(AP133&gt;0,IF((SUMIFS($S136:AO136,$S133:AO133,12)+IF(AO133=12,0,AO134)+AP137)&gt;=$F119,$F119-FLOOR(SUMIFS($S136:AO136,$S133:AO133,12),1),IF(AP133=1,AP137,AP137+AO134)),0)</f>
        <v>0</v>
      </c>
      <c r="AQ134" s="22">
        <f>IF(AQ133&gt;0,IF((SUMIFS($S136:AP136,$S133:AP133,12)+IF(AP133=12,0,AP134)+AQ137)&gt;=$F119,$F119-FLOOR(SUMIFS($S136:AP136,$S133:AP133,12),1),IF(AQ133=1,AQ137,AQ137+AP134)),0)</f>
        <v>0</v>
      </c>
      <c r="AR134" s="22">
        <f>IF(AR133&gt;0,IF((SUMIFS($S136:AQ136,$S133:AQ133,12)+IF(AQ133=12,0,AQ134)+AR137)&gt;=$F119,$F119-FLOOR(SUMIFS($S136:AQ136,$S133:AQ133,12),1),IF(AR133=1,AR137,AR137+AQ134)),0)</f>
        <v>0</v>
      </c>
      <c r="AS134" s="22">
        <f>IF(AS133&gt;0,IF((SUMIFS($S136:AR136,$S133:AR133,12)+IF(AR133=12,0,AR134)+AS137)&gt;=$F119,$F119-FLOOR(SUMIFS($S136:AR136,$S133:AR133,12),1),IF(AS133=1,AS137,AS137+AR134)),0)</f>
        <v>0</v>
      </c>
      <c r="AT134" s="22">
        <f>IF(AT133&gt;0,IF((SUMIFS($S136:AS136,$S133:AS133,12)+IF(AS133=12,0,AS134)+AT137)&gt;=$F119,$F119-FLOOR(SUMIFS($S136:AS136,$S133:AS133,12),1),IF(AT133=1,AT137,AT137+AS134)),0)</f>
        <v>0</v>
      </c>
      <c r="AU134" s="22">
        <f>IF(AU133&gt;0,IF((SUMIFS($S136:AT136,$S133:AT133,12)+IF(AT133=12,0,AT134)+AU137)&gt;=$F119,$F119-FLOOR(SUMIFS($S136:AT136,$S133:AT133,12),1),IF(AU133=1,AU137,AU137+AT134)),0)</f>
        <v>0</v>
      </c>
      <c r="AV134" s="22">
        <f>IF(AV133&gt;0,IF((SUMIFS($S136:AU136,$S133:AU133,12)+IF(AU133=12,0,AU134)+AV137)&gt;=$F119,$F119-FLOOR(SUMIFS($S136:AU136,$S133:AU133,12),1),IF(AV133=1,AV137,AV137+AU134)),0)</f>
        <v>0</v>
      </c>
      <c r="AW134" s="22">
        <f>IF(AW133&gt;0,IF((SUMIFS($S136:AV136,$S133:AV133,12)+IF(AV133=12,0,AV134)+AW137)&gt;=$F119,$F119-FLOOR(SUMIFS($S136:AV136,$S133:AV133,12),1),IF(AW133=1,AW137,AW137+AV134)),0)</f>
        <v>0</v>
      </c>
      <c r="AX134" s="22">
        <f>IF(AX133&gt;0,IF((SUMIFS($S136:AW136,$S133:AW133,12)+IF(AW133=12,0,AW134)+AX137)&gt;=$F119,$F119-FLOOR(SUMIFS($S136:AW136,$S133:AW133,12),1),IF(AX133=1,AX137,AX137+AW134)),0)</f>
        <v>0</v>
      </c>
      <c r="AY134" s="22">
        <f>IF(AY133&gt;0,IF((SUMIFS($S136:AX136,$S133:AX133,12)+IF(AX133=12,0,AX134)+AY137)&gt;=$F119,$F119-FLOOR(SUMIFS($S136:AX136,$S133:AX133,12),1),IF(AY133=1,AY137,AY137+AX134)),0)</f>
        <v>0</v>
      </c>
      <c r="AZ134" s="22">
        <f>IF(AZ133&gt;0,IF((SUMIFS($S136:AY136,$S133:AY133,12)+IF(AY133=12,0,AY134)+AZ137)&gt;=$F119,$F119-FLOOR(SUMIFS($S136:AY136,$S133:AY133,12),1),IF(AZ133=1,AZ137,AZ137+AY134)),0)</f>
        <v>0</v>
      </c>
      <c r="BA134" s="22">
        <f>IF(BA133&gt;0,IF((SUMIFS($S136:AZ136,$S133:AZ133,12)+IF(AZ133=12,0,AZ134)+BA137)&gt;=$F119,$F119-FLOOR(SUMIFS($S136:AZ136,$S133:AZ133,12),1),IF(BA133=1,BA137,BA137+AZ134)),0)</f>
        <v>0</v>
      </c>
      <c r="BB134" s="22">
        <f>IF(BB133&gt;0,IF((SUMIFS($S136:BA136,$S133:BA133,12)+IF(BA133=12,0,BA134)+BB137)&gt;=$F119,$F119-FLOOR(SUMIFS($S136:BA136,$S133:BA133,12),1),IF(BB133=1,BB137,BB137+BA134)),0)</f>
        <v>0</v>
      </c>
      <c r="BC134" s="564"/>
      <c r="BD134" s="487"/>
      <c r="BE134" s="497"/>
    </row>
    <row r="135" spans="1:71" s="51" customFormat="1" ht="39" hidden="1" customHeight="1" x14ac:dyDescent="0.35">
      <c r="A135" s="50"/>
      <c r="B135" s="67"/>
      <c r="C135" s="33"/>
      <c r="D135" s="33"/>
      <c r="E135" s="33"/>
      <c r="F135" s="33"/>
      <c r="G135" s="33"/>
      <c r="H135" s="33"/>
      <c r="I135" s="33"/>
      <c r="J135" s="19"/>
      <c r="K135" s="7"/>
      <c r="L135" s="135"/>
      <c r="M135" s="136"/>
      <c r="O135" s="220"/>
      <c r="R135" s="211" t="s">
        <v>111</v>
      </c>
      <c r="S135" s="21">
        <f>IF(S130&gt;0,S131,0)</f>
        <v>0</v>
      </c>
      <c r="T135" s="21">
        <f t="shared" ref="T135" si="1114">IF(T130&gt;0,IF(T133=1,T131,T131+S135),S135)</f>
        <v>0</v>
      </c>
      <c r="U135" s="21">
        <f t="shared" ref="U135" si="1115">IF(U130&gt;0,IF(U133=1,U131,U131+T135),T135)</f>
        <v>0</v>
      </c>
      <c r="V135" s="21">
        <f t="shared" ref="V135" si="1116">IF(V130&gt;0,IF(V133=1,V131,V131+U135),U135)</f>
        <v>0</v>
      </c>
      <c r="W135" s="21">
        <f t="shared" ref="W135" si="1117">IF(W130&gt;0,IF(W133=1,W131,W131+V135),V135)</f>
        <v>0</v>
      </c>
      <c r="X135" s="21">
        <f t="shared" ref="X135" si="1118">IF(X130&gt;0,IF(X133=1,X131,X131+W135),W135)</f>
        <v>0</v>
      </c>
      <c r="Y135" s="21">
        <f t="shared" ref="Y135" si="1119">IF(Y130&gt;0,IF(Y133=1,Y131,Y131+X135),X135)</f>
        <v>0</v>
      </c>
      <c r="Z135" s="21">
        <f t="shared" ref="Z135" si="1120">IF(Z130&gt;0,IF(Z133=1,Z131,Z131+Y135),Y135)</f>
        <v>0</v>
      </c>
      <c r="AA135" s="21">
        <f t="shared" ref="AA135" si="1121">IF(AA130&gt;0,IF(AA133=1,AA131,AA131+Z135),Z135)</f>
        <v>0</v>
      </c>
      <c r="AB135" s="21">
        <f t="shared" ref="AB135" si="1122">IF(AB130&gt;0,IF(AB133=1,AB131,AB131+AA135),AA135)</f>
        <v>0</v>
      </c>
      <c r="AC135" s="21">
        <f t="shared" ref="AC135" si="1123">IF(AC130&gt;0,IF(AC133=1,AC131,AC131+AB135),AB135)</f>
        <v>0</v>
      </c>
      <c r="AD135" s="21">
        <f t="shared" ref="AD135" si="1124">IF(AD130&gt;0,IF(AD133=1,AD131,AD131+AC135),AC135)</f>
        <v>0</v>
      </c>
      <c r="AE135" s="21">
        <f t="shared" ref="AE135" si="1125">IF(AE130&gt;0,IF(AE133=1,AE131,AE131+AD135),AD135)</f>
        <v>0</v>
      </c>
      <c r="AF135" s="21">
        <f t="shared" ref="AF135" si="1126">IF(AF130&gt;0,IF(AF133=1,AF131,AF131+AE135),AE135)</f>
        <v>0</v>
      </c>
      <c r="AG135" s="21">
        <f t="shared" ref="AG135" si="1127">IF(AG130&gt;0,IF(AG133=1,AG131,AG131+AF135),AF135)</f>
        <v>0</v>
      </c>
      <c r="AH135" s="21">
        <f t="shared" ref="AH135" si="1128">IF(AH130&gt;0,IF(AH133=1,AH131,AH131+AG135),AG135)</f>
        <v>0</v>
      </c>
      <c r="AI135" s="21">
        <f t="shared" ref="AI135" si="1129">IF(AI130&gt;0,IF(AI133=1,AI131,AI131+AH135),AH135)</f>
        <v>0</v>
      </c>
      <c r="AJ135" s="21">
        <f t="shared" ref="AJ135" si="1130">IF(AJ130&gt;0,IF(AJ133=1,AJ131,AJ131+AI135),AI135)</f>
        <v>0</v>
      </c>
      <c r="AK135" s="21">
        <f t="shared" ref="AK135" si="1131">IF(AK130&gt;0,IF(AK133=1,AK131,AK131+AJ135),AJ135)</f>
        <v>0</v>
      </c>
      <c r="AL135" s="21">
        <f t="shared" ref="AL135" si="1132">IF(AL130&gt;0,IF(AL133=1,AL131,AL131+AK135),AK135)</f>
        <v>0</v>
      </c>
      <c r="AM135" s="21">
        <f t="shared" ref="AM135" si="1133">IF(AM130&gt;0,IF(AM133=1,AM131,AM131+AL135),AL135)</f>
        <v>0</v>
      </c>
      <c r="AN135" s="21">
        <f t="shared" ref="AN135" si="1134">IF(AN130&gt;0,IF(AN133=1,AN131,AN131+AM135),AM135)</f>
        <v>0</v>
      </c>
      <c r="AO135" s="21">
        <f t="shared" ref="AO135" si="1135">IF(AO130&gt;0,IF(AO133=1,AO131,AO131+AN135),AN135)</f>
        <v>0</v>
      </c>
      <c r="AP135" s="21">
        <f t="shared" ref="AP135" si="1136">IF(AP130&gt;0,IF(AP133=1,AP131,AP131+AO135),AO135)</f>
        <v>0</v>
      </c>
      <c r="AQ135" s="21">
        <f t="shared" ref="AQ135" si="1137">IF(AQ130&gt;0,IF(AQ133=1,AQ131,AQ131+AP135),AP135)</f>
        <v>0</v>
      </c>
      <c r="AR135" s="21">
        <f t="shared" ref="AR135" si="1138">IF(AR130&gt;0,IF(AR133=1,AR131,AR131+AQ135),AQ135)</f>
        <v>0</v>
      </c>
      <c r="AS135" s="21">
        <f t="shared" ref="AS135" si="1139">IF(AS130&gt;0,IF(AS133=1,AS131,AS131+AR135),AR135)</f>
        <v>0</v>
      </c>
      <c r="AT135" s="21">
        <f t="shared" ref="AT135" si="1140">IF(AT130&gt;0,IF(AT133=1,AT131,AT131+AS135),AS135)</f>
        <v>0</v>
      </c>
      <c r="AU135" s="21">
        <f t="shared" ref="AU135" si="1141">IF(AU130&gt;0,IF(AU133=1,AU131,AU131+AT135),AT135)</f>
        <v>0</v>
      </c>
      <c r="AV135" s="21">
        <f t="shared" ref="AV135" si="1142">IF(AV130&gt;0,IF(AV133=1,AV131,AV131+AU135),AU135)</f>
        <v>0</v>
      </c>
      <c r="AW135" s="21">
        <f t="shared" ref="AW135" si="1143">IF(AW130&gt;0,IF(AW133=1,AW131,AW131+AV135),AV135)</f>
        <v>0</v>
      </c>
      <c r="AX135" s="21">
        <f t="shared" ref="AX135" si="1144">IF(AX130&gt;0,IF(AX133=1,AX131,AX131+AW135),AW135)</f>
        <v>0</v>
      </c>
      <c r="AY135" s="21">
        <f t="shared" ref="AY135" si="1145">IF(AY130&gt;0,IF(AY133=1,AY131,AY131+AX135),AX135)</f>
        <v>0</v>
      </c>
      <c r="AZ135" s="21">
        <f t="shared" ref="AZ135" si="1146">IF(AZ130&gt;0,IF(AZ133=1,AZ131,AZ131+AY135),AY135)</f>
        <v>0</v>
      </c>
      <c r="BA135" s="21">
        <f t="shared" ref="BA135" si="1147">IF(BA130&gt;0,IF(BA133=1,BA131,BA131+AZ135),AZ135)</f>
        <v>0</v>
      </c>
      <c r="BB135" s="21">
        <f t="shared" ref="BB135" si="1148">IF(BB130&gt;0,IF(BB133=1,BB131,BB131+BA135),BA135)</f>
        <v>0</v>
      </c>
      <c r="BC135" s="564"/>
      <c r="BD135" s="487"/>
      <c r="BE135" s="497"/>
    </row>
    <row r="136" spans="1:71" s="51" customFormat="1" ht="26" hidden="1" customHeight="1" x14ac:dyDescent="0.35">
      <c r="A136" s="50"/>
      <c r="B136" s="67"/>
      <c r="C136" s="33"/>
      <c r="D136" s="33"/>
      <c r="E136" s="33"/>
      <c r="F136" s="33"/>
      <c r="G136" s="33"/>
      <c r="H136" s="33"/>
      <c r="I136" s="33"/>
      <c r="J136" s="19"/>
      <c r="K136" s="7"/>
      <c r="L136" s="135"/>
      <c r="M136" s="136"/>
      <c r="O136" s="220"/>
      <c r="R136" s="211" t="s">
        <v>112</v>
      </c>
      <c r="S136" s="21">
        <f>S138</f>
        <v>0</v>
      </c>
      <c r="T136" s="21">
        <f t="shared" ref="T136" si="1149">IF(T133=1,T138,T138+S136)</f>
        <v>0</v>
      </c>
      <c r="U136" s="21">
        <f t="shared" ref="U136" si="1150">IF(U133=1,U138,U138+T136)</f>
        <v>0</v>
      </c>
      <c r="V136" s="21">
        <f t="shared" ref="V136" si="1151">IF(V133=1,V138,V138+U136)</f>
        <v>0</v>
      </c>
      <c r="W136" s="21">
        <f t="shared" ref="W136" si="1152">IF(W133=1,W138,W138+V136)</f>
        <v>0</v>
      </c>
      <c r="X136" s="21">
        <f t="shared" ref="X136" si="1153">IF(X133=1,X138,X138+W136)</f>
        <v>0</v>
      </c>
      <c r="Y136" s="21">
        <f t="shared" ref="Y136" si="1154">IF(Y133=1,Y138,Y138+X136)</f>
        <v>0</v>
      </c>
      <c r="Z136" s="21">
        <f t="shared" ref="Z136" si="1155">IF(Z133=1,Z138,Z138+Y136)</f>
        <v>0</v>
      </c>
      <c r="AA136" s="21">
        <f t="shared" ref="AA136" si="1156">IF(AA133=1,AA138,AA138+Z136)</f>
        <v>0</v>
      </c>
      <c r="AB136" s="21">
        <f t="shared" ref="AB136" si="1157">IF(AB133=1,AB138,AB138+AA136)</f>
        <v>0</v>
      </c>
      <c r="AC136" s="21">
        <f t="shared" ref="AC136" si="1158">IF(AC133=1,AC138,AC138+AB136)</f>
        <v>0</v>
      </c>
      <c r="AD136" s="21">
        <f t="shared" ref="AD136" si="1159">IF(AD133=1,AD138,AD138+AC136)</f>
        <v>0</v>
      </c>
      <c r="AE136" s="21">
        <f t="shared" ref="AE136" si="1160">IF(AE133=1,AE138,AE138+AD136)</f>
        <v>0</v>
      </c>
      <c r="AF136" s="21">
        <f t="shared" ref="AF136" si="1161">IF(AF133=1,AF138,AF138+AE136)</f>
        <v>0</v>
      </c>
      <c r="AG136" s="21">
        <f t="shared" ref="AG136" si="1162">IF(AG133=1,AG138,AG138+AF136)</f>
        <v>0</v>
      </c>
      <c r="AH136" s="21">
        <f t="shared" ref="AH136" si="1163">IF(AH133=1,AH138,AH138+AG136)</f>
        <v>0</v>
      </c>
      <c r="AI136" s="21">
        <f t="shared" ref="AI136" si="1164">IF(AI133=1,AI138,AI138+AH136)</f>
        <v>0</v>
      </c>
      <c r="AJ136" s="21">
        <f t="shared" ref="AJ136" si="1165">IF(AJ133=1,AJ138,AJ138+AI136)</f>
        <v>0</v>
      </c>
      <c r="AK136" s="21">
        <f t="shared" ref="AK136" si="1166">IF(AK133=1,AK138,AK138+AJ136)</f>
        <v>0</v>
      </c>
      <c r="AL136" s="21">
        <f t="shared" ref="AL136" si="1167">IF(AL133=1,AL138,AL138+AK136)</f>
        <v>0</v>
      </c>
      <c r="AM136" s="21">
        <f t="shared" ref="AM136" si="1168">IF(AM133=1,AM138,AM138+AL136)</f>
        <v>0</v>
      </c>
      <c r="AN136" s="21">
        <f t="shared" ref="AN136" si="1169">IF(AN133=1,AN138,AN138+AM136)</f>
        <v>0</v>
      </c>
      <c r="AO136" s="21">
        <f t="shared" ref="AO136" si="1170">IF(AO133=1,AO138,AO138+AN136)</f>
        <v>0</v>
      </c>
      <c r="AP136" s="21">
        <f t="shared" ref="AP136" si="1171">IF(AP133=1,AP138,AP138+AO136)</f>
        <v>0</v>
      </c>
      <c r="AQ136" s="21">
        <f t="shared" ref="AQ136" si="1172">IF(AQ133=1,AQ138,AQ138+AP136)</f>
        <v>0</v>
      </c>
      <c r="AR136" s="21">
        <f t="shared" ref="AR136" si="1173">IF(AR133=1,AR138,AR138+AQ136)</f>
        <v>0</v>
      </c>
      <c r="AS136" s="21">
        <f t="shared" ref="AS136" si="1174">IF(AS133=1,AS138,AS138+AR136)</f>
        <v>0</v>
      </c>
      <c r="AT136" s="21">
        <f t="shared" ref="AT136" si="1175">IF(AT133=1,AT138,AT138+AS136)</f>
        <v>0</v>
      </c>
      <c r="AU136" s="21">
        <f t="shared" ref="AU136" si="1176">IF(AU133=1,AU138,AU138+AT136)</f>
        <v>0</v>
      </c>
      <c r="AV136" s="21">
        <f t="shared" ref="AV136" si="1177">IF(AV133=1,AV138,AV138+AU136)</f>
        <v>0</v>
      </c>
      <c r="AW136" s="21">
        <f t="shared" ref="AW136" si="1178">IF(AW133=1,AW138,AW138+AV136)</f>
        <v>0</v>
      </c>
      <c r="AX136" s="21">
        <f t="shared" ref="AX136" si="1179">IF(AX133=1,AX138,AX138+AW136)</f>
        <v>0</v>
      </c>
      <c r="AY136" s="21">
        <f t="shared" ref="AY136" si="1180">IF(AY133=1,AY138,AY138+AX136)</f>
        <v>0</v>
      </c>
      <c r="AZ136" s="21">
        <f t="shared" ref="AZ136" si="1181">IF(AZ133=1,AZ138,AZ138+AY136)</f>
        <v>0</v>
      </c>
      <c r="BA136" s="21">
        <f t="shared" ref="BA136" si="1182">IF(BA133=1,BA138,BA138+AZ136)</f>
        <v>0</v>
      </c>
      <c r="BB136" s="21">
        <f t="shared" ref="BB136" si="1183">IF(BB133=1,BB138,BB138+BA136)</f>
        <v>0</v>
      </c>
      <c r="BC136" s="564"/>
      <c r="BD136" s="487"/>
      <c r="BE136" s="497"/>
    </row>
    <row r="137" spans="1:71" s="51" customFormat="1" ht="43.5" x14ac:dyDescent="0.35">
      <c r="A137" s="50"/>
      <c r="B137" s="67"/>
      <c r="C137" s="33"/>
      <c r="D137" s="33"/>
      <c r="E137" s="33"/>
      <c r="F137" s="33"/>
      <c r="G137" s="33"/>
      <c r="H137" s="33"/>
      <c r="I137" s="33"/>
      <c r="J137" s="19"/>
      <c r="K137" s="7"/>
      <c r="L137" s="135"/>
      <c r="M137" s="136"/>
      <c r="O137" s="220"/>
      <c r="R137" s="210" t="s">
        <v>110</v>
      </c>
      <c r="S137" s="22">
        <f t="shared" ref="S137:BB137" si="1184">1720/12*S130</f>
        <v>0</v>
      </c>
      <c r="T137" s="22">
        <f t="shared" si="1184"/>
        <v>0</v>
      </c>
      <c r="U137" s="22">
        <f t="shared" si="1184"/>
        <v>0</v>
      </c>
      <c r="V137" s="22">
        <f t="shared" si="1184"/>
        <v>0</v>
      </c>
      <c r="W137" s="22">
        <f t="shared" si="1184"/>
        <v>0</v>
      </c>
      <c r="X137" s="22">
        <f t="shared" si="1184"/>
        <v>0</v>
      </c>
      <c r="Y137" s="22">
        <f t="shared" si="1184"/>
        <v>0</v>
      </c>
      <c r="Z137" s="22">
        <f t="shared" si="1184"/>
        <v>0</v>
      </c>
      <c r="AA137" s="22">
        <f t="shared" si="1184"/>
        <v>0</v>
      </c>
      <c r="AB137" s="22">
        <f t="shared" si="1184"/>
        <v>0</v>
      </c>
      <c r="AC137" s="22">
        <f t="shared" si="1184"/>
        <v>0</v>
      </c>
      <c r="AD137" s="22">
        <f t="shared" si="1184"/>
        <v>0</v>
      </c>
      <c r="AE137" s="22">
        <f t="shared" si="1184"/>
        <v>0</v>
      </c>
      <c r="AF137" s="22">
        <f t="shared" si="1184"/>
        <v>0</v>
      </c>
      <c r="AG137" s="22">
        <f t="shared" si="1184"/>
        <v>0</v>
      </c>
      <c r="AH137" s="22">
        <f t="shared" si="1184"/>
        <v>0</v>
      </c>
      <c r="AI137" s="22">
        <f t="shared" si="1184"/>
        <v>0</v>
      </c>
      <c r="AJ137" s="22">
        <f t="shared" si="1184"/>
        <v>0</v>
      </c>
      <c r="AK137" s="22">
        <f t="shared" si="1184"/>
        <v>0</v>
      </c>
      <c r="AL137" s="22">
        <f t="shared" si="1184"/>
        <v>0</v>
      </c>
      <c r="AM137" s="22">
        <f t="shared" si="1184"/>
        <v>0</v>
      </c>
      <c r="AN137" s="22">
        <f t="shared" si="1184"/>
        <v>0</v>
      </c>
      <c r="AO137" s="22">
        <f t="shared" si="1184"/>
        <v>0</v>
      </c>
      <c r="AP137" s="22">
        <f t="shared" si="1184"/>
        <v>0</v>
      </c>
      <c r="AQ137" s="22">
        <f t="shared" si="1184"/>
        <v>0</v>
      </c>
      <c r="AR137" s="22">
        <f t="shared" si="1184"/>
        <v>0</v>
      </c>
      <c r="AS137" s="22">
        <f t="shared" si="1184"/>
        <v>0</v>
      </c>
      <c r="AT137" s="22">
        <f t="shared" si="1184"/>
        <v>0</v>
      </c>
      <c r="AU137" s="22">
        <f t="shared" si="1184"/>
        <v>0</v>
      </c>
      <c r="AV137" s="22">
        <f t="shared" si="1184"/>
        <v>0</v>
      </c>
      <c r="AW137" s="22">
        <f t="shared" si="1184"/>
        <v>0</v>
      </c>
      <c r="AX137" s="22">
        <f t="shared" si="1184"/>
        <v>0</v>
      </c>
      <c r="AY137" s="22">
        <f t="shared" si="1184"/>
        <v>0</v>
      </c>
      <c r="AZ137" s="22">
        <f t="shared" si="1184"/>
        <v>0</v>
      </c>
      <c r="BA137" s="22">
        <f t="shared" si="1184"/>
        <v>0</v>
      </c>
      <c r="BB137" s="22">
        <f t="shared" si="1184"/>
        <v>0</v>
      </c>
      <c r="BC137" s="564"/>
      <c r="BD137" s="487"/>
      <c r="BE137" s="497"/>
    </row>
    <row r="138" spans="1:71" s="51" customFormat="1" ht="29" x14ac:dyDescent="0.35">
      <c r="A138" s="50"/>
      <c r="B138" s="67"/>
      <c r="C138" s="33"/>
      <c r="D138" s="33"/>
      <c r="E138" s="33"/>
      <c r="F138" s="33"/>
      <c r="G138" s="33"/>
      <c r="H138" s="33"/>
      <c r="I138" s="33"/>
      <c r="J138" s="19"/>
      <c r="K138" s="7"/>
      <c r="L138" s="135"/>
      <c r="M138" s="136"/>
      <c r="O138" s="220"/>
      <c r="R138" s="210" t="s">
        <v>103</v>
      </c>
      <c r="S138" s="22">
        <f>FLOOR(IF(OR(S133=0,S133=1),IF(S131&gt;=S137,S137,S131)+0.00000001,IF(S135&gt;=S134,S134,S135))+0.00000001,1)</f>
        <v>0</v>
      </c>
      <c r="T138" s="22">
        <f t="shared" ref="T138" si="1185">FLOOR(IF(OR(T133=0,T133=1),IF(T137&gt;T134,T134,IF(T131&gt;=T137,T137,T131)+0.00000001),IF(T135&gt;=T134,T134-S136,T135-S136)+0.00000001),1)</f>
        <v>0</v>
      </c>
      <c r="U138" s="22">
        <f t="shared" ref="U138" si="1186">FLOOR(IF(OR(U133=0,U133=1),IF(U137&gt;U134,U134,IF(U131&gt;=U137,U137,U131)+0.00000001),IF(U135&gt;=U134,U134-T136,U135-T136)+0.00000001),1)</f>
        <v>0</v>
      </c>
      <c r="V138" s="22">
        <f t="shared" ref="V138" si="1187">FLOOR(IF(OR(V133=0,V133=1),IF(V137&gt;V134,V134,IF(V131&gt;=V137,V137,V131)+0.00000001),IF(V135&gt;=V134,V134-U136,V135-U136)+0.00000001),1)</f>
        <v>0</v>
      </c>
      <c r="W138" s="22">
        <f t="shared" ref="W138" si="1188">FLOOR(IF(OR(W133=0,W133=1),IF(W137&gt;W134,W134,IF(W131&gt;=W137,W137,W131)+0.00000001),IF(W135&gt;=W134,W134-V136,W135-V136)+0.00000001),1)</f>
        <v>0</v>
      </c>
      <c r="X138" s="22">
        <f t="shared" ref="X138" si="1189">FLOOR(IF(OR(X133=0,X133=1),IF(X137&gt;X134,X134,IF(X131&gt;=X137,X137,X131)+0.00000001),IF(X135&gt;=X134,X134-W136,X135-W136)+0.00000001),1)</f>
        <v>0</v>
      </c>
      <c r="Y138" s="22">
        <f t="shared" ref="Y138" si="1190">FLOOR(IF(OR(Y133=0,Y133=1),IF(Y137&gt;Y134,Y134,IF(Y131&gt;=Y137,Y137,Y131)+0.00000001),IF(Y135&gt;=Y134,Y134-X136,Y135-X136)+0.00000001),1)</f>
        <v>0</v>
      </c>
      <c r="Z138" s="22">
        <f t="shared" ref="Z138" si="1191">FLOOR(IF(OR(Z133=0,Z133=1),IF(Z137&gt;Z134,Z134,IF(Z131&gt;=Z137,Z137,Z131)+0.00000001),IF(Z135&gt;=Z134,Z134-Y136,Z135-Y136)+0.00000001),1)</f>
        <v>0</v>
      </c>
      <c r="AA138" s="22">
        <f t="shared" ref="AA138" si="1192">FLOOR(IF(OR(AA133=0,AA133=1),IF(AA137&gt;AA134,AA134,IF(AA131&gt;=AA137,AA137,AA131)+0.00000001),IF(AA135&gt;=AA134,AA134-Z136,AA135-Z136)+0.00000001),1)</f>
        <v>0</v>
      </c>
      <c r="AB138" s="22">
        <f t="shared" ref="AB138" si="1193">FLOOR(IF(OR(AB133=0,AB133=1),IF(AB137&gt;AB134,AB134,IF(AB131&gt;=AB137,AB137,AB131)+0.00000001),IF(AB135&gt;=AB134,AB134-AA136,AB135-AA136)+0.00000001),1)</f>
        <v>0</v>
      </c>
      <c r="AC138" s="22">
        <f t="shared" ref="AC138" si="1194">FLOOR(IF(OR(AC133=0,AC133=1),IF(AC137&gt;AC134,AC134,IF(AC131&gt;=AC137,AC137,AC131)+0.00000001),IF(AC135&gt;=AC134,AC134-AB136,AC135-AB136)+0.00000001),1)</f>
        <v>0</v>
      </c>
      <c r="AD138" s="22">
        <f t="shared" ref="AD138" si="1195">FLOOR(IF(OR(AD133=0,AD133=1),IF(AD137&gt;AD134,AD134,IF(AD131&gt;=AD137,AD137,AD131)+0.00000001),IF(AD135&gt;=AD134,AD134-AC136,AD135-AC136)+0.00000001),1)</f>
        <v>0</v>
      </c>
      <c r="AE138" s="22">
        <f t="shared" ref="AE138" si="1196">FLOOR(IF(OR(AE133=0,AE133=1),IF(AE137&gt;AE134,AE134,IF(AE131&gt;=AE137,AE137,AE131)+0.00000001),IF(AE135&gt;=AE134,AE134-AD136,AE135-AD136)+0.00000001),1)</f>
        <v>0</v>
      </c>
      <c r="AF138" s="22">
        <f t="shared" ref="AF138" si="1197">FLOOR(IF(OR(AF133=0,AF133=1),IF(AF137&gt;AF134,AF134,IF(AF131&gt;=AF137,AF137,AF131)+0.00000001),IF(AF135&gt;=AF134,AF134-AE136,AF135-AE136)+0.00000001),1)</f>
        <v>0</v>
      </c>
      <c r="AG138" s="22">
        <f t="shared" ref="AG138" si="1198">FLOOR(IF(OR(AG133=0,AG133=1),IF(AG137&gt;AG134,AG134,IF(AG131&gt;=AG137,AG137,AG131)+0.00000001),IF(AG135&gt;=AG134,AG134-AF136,AG135-AF136)+0.00000001),1)</f>
        <v>0</v>
      </c>
      <c r="AH138" s="22">
        <f t="shared" ref="AH138" si="1199">FLOOR(IF(OR(AH133=0,AH133=1),IF(AH137&gt;AH134,AH134,IF(AH131&gt;=AH137,AH137,AH131)+0.00000001),IF(AH135&gt;=AH134,AH134-AG136,AH135-AG136)+0.00000001),1)</f>
        <v>0</v>
      </c>
      <c r="AI138" s="22">
        <f t="shared" ref="AI138" si="1200">FLOOR(IF(OR(AI133=0,AI133=1),IF(AI137&gt;AI134,AI134,IF(AI131&gt;=AI137,AI137,AI131)+0.00000001),IF(AI135&gt;=AI134,AI134-AH136,AI135-AH136)+0.00000001),1)</f>
        <v>0</v>
      </c>
      <c r="AJ138" s="22">
        <f t="shared" ref="AJ138" si="1201">FLOOR(IF(OR(AJ133=0,AJ133=1),IF(AJ137&gt;AJ134,AJ134,IF(AJ131&gt;=AJ137,AJ137,AJ131)+0.00000001),IF(AJ135&gt;=AJ134,AJ134-AI136,AJ135-AI136)+0.00000001),1)</f>
        <v>0</v>
      </c>
      <c r="AK138" s="22">
        <f t="shared" ref="AK138" si="1202">FLOOR(IF(OR(AK133=0,AK133=1),IF(AK137&gt;AK134,AK134,IF(AK131&gt;=AK137,AK137,AK131)+0.00000001),IF(AK135&gt;=AK134,AK134-AJ136,AK135-AJ136)+0.00000001),1)</f>
        <v>0</v>
      </c>
      <c r="AL138" s="22">
        <f t="shared" ref="AL138" si="1203">FLOOR(IF(OR(AL133=0,AL133=1),IF(AL137&gt;AL134,AL134,IF(AL131&gt;=AL137,AL137,AL131)+0.00000001),IF(AL135&gt;=AL134,AL134-AK136,AL135-AK136)+0.00000001),1)</f>
        <v>0</v>
      </c>
      <c r="AM138" s="22">
        <f t="shared" ref="AM138" si="1204">FLOOR(IF(OR(AM133=0,AM133=1),IF(AM137&gt;AM134,AM134,IF(AM131&gt;=AM137,AM137,AM131)+0.00000001),IF(AM135&gt;=AM134,AM134-AL136,AM135-AL136)+0.00000001),1)</f>
        <v>0</v>
      </c>
      <c r="AN138" s="22">
        <f t="shared" ref="AN138" si="1205">FLOOR(IF(OR(AN133=0,AN133=1),IF(AN137&gt;AN134,AN134,IF(AN131&gt;=AN137,AN137,AN131)+0.00000001),IF(AN135&gt;=AN134,AN134-AM136,AN135-AM136)+0.00000001),1)</f>
        <v>0</v>
      </c>
      <c r="AO138" s="22">
        <f t="shared" ref="AO138" si="1206">FLOOR(IF(OR(AO133=0,AO133=1),IF(AO137&gt;AO134,AO134,IF(AO131&gt;=AO137,AO137,AO131)+0.00000001),IF(AO135&gt;=AO134,AO134-AN136,AO135-AN136)+0.00000001),1)</f>
        <v>0</v>
      </c>
      <c r="AP138" s="22">
        <f t="shared" ref="AP138" si="1207">FLOOR(IF(OR(AP133=0,AP133=1),IF(AP137&gt;AP134,AP134,IF(AP131&gt;=AP137,AP137,AP131)+0.00000001),IF(AP135&gt;=AP134,AP134-AO136,AP135-AO136)+0.00000001),1)</f>
        <v>0</v>
      </c>
      <c r="AQ138" s="22">
        <f t="shared" ref="AQ138" si="1208">FLOOR(IF(OR(AQ133=0,AQ133=1),IF(AQ137&gt;AQ134,AQ134,IF(AQ131&gt;=AQ137,AQ137,AQ131)+0.00000001),IF(AQ135&gt;=AQ134,AQ134-AP136,AQ135-AP136)+0.00000001),1)</f>
        <v>0</v>
      </c>
      <c r="AR138" s="22">
        <f t="shared" ref="AR138" si="1209">FLOOR(IF(OR(AR133=0,AR133=1),IF(AR137&gt;AR134,AR134,IF(AR131&gt;=AR137,AR137,AR131)+0.00000001),IF(AR135&gt;=AR134,AR134-AQ136,AR135-AQ136)+0.00000001),1)</f>
        <v>0</v>
      </c>
      <c r="AS138" s="22">
        <f t="shared" ref="AS138" si="1210">FLOOR(IF(OR(AS133=0,AS133=1),IF(AS137&gt;AS134,AS134,IF(AS131&gt;=AS137,AS137,AS131)+0.00000001),IF(AS135&gt;=AS134,AS134-AR136,AS135-AR136)+0.00000001),1)</f>
        <v>0</v>
      </c>
      <c r="AT138" s="22">
        <f t="shared" ref="AT138" si="1211">FLOOR(IF(OR(AT133=0,AT133=1),IF(AT137&gt;AT134,AT134,IF(AT131&gt;=AT137,AT137,AT131)+0.00000001),IF(AT135&gt;=AT134,AT134-AS136,AT135-AS136)+0.00000001),1)</f>
        <v>0</v>
      </c>
      <c r="AU138" s="22">
        <f t="shared" ref="AU138" si="1212">FLOOR(IF(OR(AU133=0,AU133=1),IF(AU137&gt;AU134,AU134,IF(AU131&gt;=AU137,AU137,AU131)+0.00000001),IF(AU135&gt;=AU134,AU134-AT136,AU135-AT136)+0.00000001),1)</f>
        <v>0</v>
      </c>
      <c r="AV138" s="22">
        <f t="shared" ref="AV138" si="1213">FLOOR(IF(OR(AV133=0,AV133=1),IF(AV137&gt;AV134,AV134,IF(AV131&gt;=AV137,AV137,AV131)+0.00000001),IF(AV135&gt;=AV134,AV134-AU136,AV135-AU136)+0.00000001),1)</f>
        <v>0</v>
      </c>
      <c r="AW138" s="22">
        <f t="shared" ref="AW138" si="1214">FLOOR(IF(OR(AW133=0,AW133=1),IF(AW137&gt;AW134,AW134,IF(AW131&gt;=AW137,AW137,AW131)+0.00000001),IF(AW135&gt;=AW134,AW134-AV136,AW135-AV136)+0.00000001),1)</f>
        <v>0</v>
      </c>
      <c r="AX138" s="22">
        <f t="shared" ref="AX138" si="1215">FLOOR(IF(OR(AX133=0,AX133=1),IF(AX137&gt;AX134,AX134,IF(AX131&gt;=AX137,AX137,AX131)+0.00000001),IF(AX135&gt;=AX134,AX134-AW136,AX135-AW136)+0.00000001),1)</f>
        <v>0</v>
      </c>
      <c r="AY138" s="22">
        <f t="shared" ref="AY138" si="1216">FLOOR(IF(OR(AY133=0,AY133=1),IF(AY137&gt;AY134,AY134,IF(AY131&gt;=AY137,AY137,AY131)+0.00000001),IF(AY135&gt;=AY134,AY134-AX136,AY135-AX136)+0.00000001),1)</f>
        <v>0</v>
      </c>
      <c r="AZ138" s="22">
        <f t="shared" ref="AZ138" si="1217">FLOOR(IF(OR(AZ133=0,AZ133=1),IF(AZ137&gt;AZ134,AZ134,IF(AZ131&gt;=AZ137,AZ137,AZ131)+0.00000001),IF(AZ135&gt;=AZ134,AZ134-AY136,AZ135-AY136)+0.00000001),1)</f>
        <v>0</v>
      </c>
      <c r="BA138" s="22">
        <f t="shared" ref="BA138" si="1218">FLOOR(IF(OR(BA133=0,BA133=1),IF(BA137&gt;BA134,BA134,IF(BA131&gt;=BA137,BA137,BA131)+0.00000001),IF(BA135&gt;=BA134,BA134-AZ136,BA135-AZ136)+0.00000001),1)</f>
        <v>0</v>
      </c>
      <c r="BB138" s="22">
        <f t="shared" ref="BB138" si="1219">FLOOR(IF(OR(BB133=0,BB133=1),IF(BB137&gt;BB134,BB134,IF(BB131&gt;=BB137,BB137,BB131)+0.00000001),IF(BB135&gt;=BB134,BB134-BA136,BB135-BA136)+0.00000001),1)</f>
        <v>0</v>
      </c>
      <c r="BC138" s="564"/>
      <c r="BD138" s="487"/>
      <c r="BE138" s="497"/>
    </row>
    <row r="139" spans="1:71" s="51" customFormat="1" ht="29.5" thickBot="1" x14ac:dyDescent="0.4">
      <c r="A139" s="50"/>
      <c r="B139" s="67"/>
      <c r="C139" s="33"/>
      <c r="D139" s="33"/>
      <c r="E139" s="33"/>
      <c r="F139" s="33"/>
      <c r="G139" s="33"/>
      <c r="H139" s="33"/>
      <c r="I139" s="33"/>
      <c r="J139" s="19"/>
      <c r="K139" s="7"/>
      <c r="L139" s="135"/>
      <c r="M139" s="136"/>
      <c r="O139" s="220"/>
      <c r="R139" s="212" t="s">
        <v>104</v>
      </c>
      <c r="S139" s="26">
        <f>IFERROR((S138*$H$119),0)</f>
        <v>0</v>
      </c>
      <c r="T139" s="26">
        <f t="shared" ref="T139:BB139" si="1220">IFERROR((T138*$H$119),0)</f>
        <v>0</v>
      </c>
      <c r="U139" s="26">
        <f t="shared" si="1220"/>
        <v>0</v>
      </c>
      <c r="V139" s="26">
        <f t="shared" si="1220"/>
        <v>0</v>
      </c>
      <c r="W139" s="26">
        <f t="shared" si="1220"/>
        <v>0</v>
      </c>
      <c r="X139" s="26">
        <f t="shared" si="1220"/>
        <v>0</v>
      </c>
      <c r="Y139" s="26">
        <f t="shared" si="1220"/>
        <v>0</v>
      </c>
      <c r="Z139" s="26">
        <f t="shared" si="1220"/>
        <v>0</v>
      </c>
      <c r="AA139" s="26">
        <f t="shared" si="1220"/>
        <v>0</v>
      </c>
      <c r="AB139" s="26">
        <f t="shared" si="1220"/>
        <v>0</v>
      </c>
      <c r="AC139" s="26">
        <f t="shared" si="1220"/>
        <v>0</v>
      </c>
      <c r="AD139" s="26">
        <f t="shared" si="1220"/>
        <v>0</v>
      </c>
      <c r="AE139" s="26">
        <f t="shared" si="1220"/>
        <v>0</v>
      </c>
      <c r="AF139" s="26">
        <f t="shared" si="1220"/>
        <v>0</v>
      </c>
      <c r="AG139" s="26">
        <f t="shared" si="1220"/>
        <v>0</v>
      </c>
      <c r="AH139" s="26">
        <f t="shared" si="1220"/>
        <v>0</v>
      </c>
      <c r="AI139" s="26">
        <f t="shared" si="1220"/>
        <v>0</v>
      </c>
      <c r="AJ139" s="26">
        <f t="shared" si="1220"/>
        <v>0</v>
      </c>
      <c r="AK139" s="26">
        <f t="shared" si="1220"/>
        <v>0</v>
      </c>
      <c r="AL139" s="26">
        <f t="shared" si="1220"/>
        <v>0</v>
      </c>
      <c r="AM139" s="26">
        <f t="shared" si="1220"/>
        <v>0</v>
      </c>
      <c r="AN139" s="26">
        <f t="shared" si="1220"/>
        <v>0</v>
      </c>
      <c r="AO139" s="26">
        <f t="shared" si="1220"/>
        <v>0</v>
      </c>
      <c r="AP139" s="26">
        <f t="shared" si="1220"/>
        <v>0</v>
      </c>
      <c r="AQ139" s="26">
        <f t="shared" si="1220"/>
        <v>0</v>
      </c>
      <c r="AR139" s="26">
        <f t="shared" si="1220"/>
        <v>0</v>
      </c>
      <c r="AS139" s="26">
        <f t="shared" si="1220"/>
        <v>0</v>
      </c>
      <c r="AT139" s="26">
        <f t="shared" si="1220"/>
        <v>0</v>
      </c>
      <c r="AU139" s="26">
        <f t="shared" si="1220"/>
        <v>0</v>
      </c>
      <c r="AV139" s="26">
        <f t="shared" si="1220"/>
        <v>0</v>
      </c>
      <c r="AW139" s="26">
        <f t="shared" si="1220"/>
        <v>0</v>
      </c>
      <c r="AX139" s="26">
        <f t="shared" si="1220"/>
        <v>0</v>
      </c>
      <c r="AY139" s="26">
        <f t="shared" si="1220"/>
        <v>0</v>
      </c>
      <c r="AZ139" s="26">
        <f t="shared" si="1220"/>
        <v>0</v>
      </c>
      <c r="BA139" s="26">
        <f t="shared" si="1220"/>
        <v>0</v>
      </c>
      <c r="BB139" s="26">
        <f t="shared" si="1220"/>
        <v>0</v>
      </c>
      <c r="BC139" s="565"/>
      <c r="BD139" s="488"/>
      <c r="BE139" s="498"/>
      <c r="BH139" s="103">
        <f>SUMIFS($S139:$BB139,$S129:$BB129,"1. SO")</f>
        <v>0</v>
      </c>
      <c r="BI139" s="103">
        <f>SUMIFS($S139:$BB139,$S129:$BB129,"2. SO")</f>
        <v>0</v>
      </c>
      <c r="BJ139" s="103">
        <f>SUMIFS($S139:$BB139,$S129:$BB129,"3. SO")</f>
        <v>0</v>
      </c>
      <c r="BK139" s="103">
        <f>SUMIFS($S139:$BB139,$S129:$BB129,"4. SO")</f>
        <v>0</v>
      </c>
      <c r="BL139" s="103">
        <f>SUMIFS($S139:$BB139,$S129:$BB129,"5. SO")</f>
        <v>0</v>
      </c>
      <c r="BM139" s="103">
        <f>SUMIFS($S139:$BB139,$S129:$BB129,"6. SO")</f>
        <v>0</v>
      </c>
      <c r="BN139" s="103">
        <f>SUMIFS($S139:$BB139,$S129:$BB129,"7. SO")</f>
        <v>0</v>
      </c>
      <c r="BO139" s="103">
        <f>SUMIFS($S139:$BB139,$S129:$BB129,"8. SO")</f>
        <v>0</v>
      </c>
      <c r="BP139" s="103">
        <f>SUMIFS($S139:$BB139,$S129:$BB129,"9. SO")</f>
        <v>0</v>
      </c>
      <c r="BQ139" s="103">
        <f>SUMIFS($S139:$BB139,$S129:$BB129,"10. SO")</f>
        <v>0</v>
      </c>
      <c r="BR139" s="103">
        <f>SUMIFS($S139:$BB139,$S129:$BB129,"11. SO")</f>
        <v>0</v>
      </c>
      <c r="BS139" s="103">
        <f>SUMIFS($S139:$BB139,$S129:$BB129,"12. SO")</f>
        <v>0</v>
      </c>
    </row>
    <row r="140" spans="1:71" s="51" customFormat="1" ht="23" customHeight="1" x14ac:dyDescent="0.35">
      <c r="A140" s="50"/>
      <c r="B140" s="67"/>
      <c r="C140" s="33"/>
      <c r="D140" s="33"/>
      <c r="E140" s="33"/>
      <c r="F140" s="33"/>
      <c r="G140" s="33"/>
      <c r="H140" s="33"/>
      <c r="I140" s="33"/>
      <c r="J140" s="19"/>
      <c r="K140" s="7"/>
      <c r="L140" s="135"/>
      <c r="M140" s="136"/>
      <c r="O140" s="470" t="s">
        <v>3</v>
      </c>
      <c r="P140" s="466"/>
      <c r="Q140" s="468"/>
      <c r="R140" s="210" t="s">
        <v>390</v>
      </c>
      <c r="S140" s="207"/>
      <c r="T140" s="207"/>
      <c r="U140" s="207"/>
      <c r="V140" s="207"/>
      <c r="W140" s="207"/>
      <c r="X140" s="207"/>
      <c r="Y140" s="207"/>
      <c r="Z140" s="207"/>
      <c r="AA140" s="207"/>
      <c r="AB140" s="207"/>
      <c r="AC140" s="207"/>
      <c r="AD140" s="207"/>
      <c r="AE140" s="207"/>
      <c r="AF140" s="207"/>
      <c r="AG140" s="207"/>
      <c r="AH140" s="207"/>
      <c r="AI140" s="207"/>
      <c r="AJ140" s="207"/>
      <c r="AK140" s="207"/>
      <c r="AL140" s="207"/>
      <c r="AM140" s="207"/>
      <c r="AN140" s="207"/>
      <c r="AO140" s="207"/>
      <c r="AP140" s="207"/>
      <c r="AQ140" s="117"/>
      <c r="AR140" s="117"/>
      <c r="AS140" s="117"/>
      <c r="AT140" s="117"/>
      <c r="AU140" s="117"/>
      <c r="AV140" s="117"/>
      <c r="AW140" s="117"/>
      <c r="AX140" s="117"/>
      <c r="AY140" s="117"/>
      <c r="AZ140" s="117"/>
      <c r="BA140" s="117"/>
      <c r="BB140" s="117"/>
      <c r="BC140" s="563">
        <f>SUM(S149:BB149)</f>
        <v>0</v>
      </c>
      <c r="BD140" s="486">
        <f>SUM(S150:BB150)</f>
        <v>0</v>
      </c>
      <c r="BE140" s="571"/>
    </row>
    <row r="141" spans="1:71" s="51" customFormat="1" ht="23" customHeight="1" x14ac:dyDescent="0.35">
      <c r="A141" s="50"/>
      <c r="B141" s="67"/>
      <c r="C141" s="33"/>
      <c r="D141" s="33"/>
      <c r="E141" s="33"/>
      <c r="F141" s="33"/>
      <c r="G141" s="33"/>
      <c r="H141" s="33"/>
      <c r="I141" s="33"/>
      <c r="J141" s="19"/>
      <c r="K141" s="7"/>
      <c r="L141" s="135"/>
      <c r="M141" s="136"/>
      <c r="O141" s="470"/>
      <c r="P141" s="467"/>
      <c r="Q141" s="469"/>
      <c r="R141" s="210" t="s">
        <v>77</v>
      </c>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c r="AT141" s="118"/>
      <c r="AU141" s="118"/>
      <c r="AV141" s="118"/>
      <c r="AW141" s="118"/>
      <c r="AX141" s="118"/>
      <c r="AY141" s="118"/>
      <c r="AZ141" s="118"/>
      <c r="BA141" s="118"/>
      <c r="BB141" s="118"/>
      <c r="BC141" s="564"/>
      <c r="BD141" s="487"/>
      <c r="BE141" s="497"/>
    </row>
    <row r="142" spans="1:71" s="51" customFormat="1" ht="29" x14ac:dyDescent="0.35">
      <c r="A142" s="50"/>
      <c r="B142" s="67"/>
      <c r="C142" s="33"/>
      <c r="D142" s="33"/>
      <c r="E142" s="33"/>
      <c r="F142" s="33"/>
      <c r="G142" s="33"/>
      <c r="H142" s="33"/>
      <c r="I142" s="33"/>
      <c r="J142" s="19"/>
      <c r="K142" s="7"/>
      <c r="L142" s="135"/>
      <c r="M142" s="136"/>
      <c r="O142" s="470"/>
      <c r="P142" s="467"/>
      <c r="Q142" s="469"/>
      <c r="R142" s="210" t="s">
        <v>88</v>
      </c>
      <c r="S142" s="119"/>
      <c r="T142" s="119"/>
      <c r="U142" s="119"/>
      <c r="V142" s="119"/>
      <c r="W142" s="119"/>
      <c r="X142" s="119"/>
      <c r="Y142" s="119"/>
      <c r="Z142" s="119"/>
      <c r="AA142" s="119"/>
      <c r="AB142" s="119"/>
      <c r="AC142" s="119"/>
      <c r="AD142" s="119"/>
      <c r="AE142" s="119"/>
      <c r="AF142" s="119"/>
      <c r="AG142" s="119"/>
      <c r="AH142" s="119"/>
      <c r="AI142" s="119"/>
      <c r="AJ142" s="119"/>
      <c r="AK142" s="119"/>
      <c r="AL142" s="119"/>
      <c r="AM142" s="119"/>
      <c r="AN142" s="119"/>
      <c r="AO142" s="119"/>
      <c r="AP142" s="119"/>
      <c r="AQ142" s="119"/>
      <c r="AR142" s="119"/>
      <c r="AS142" s="119"/>
      <c r="AT142" s="119"/>
      <c r="AU142" s="119"/>
      <c r="AV142" s="119"/>
      <c r="AW142" s="119"/>
      <c r="AX142" s="119"/>
      <c r="AY142" s="119"/>
      <c r="AZ142" s="119"/>
      <c r="BA142" s="119"/>
      <c r="BB142" s="119"/>
      <c r="BC142" s="564"/>
      <c r="BD142" s="487"/>
      <c r="BE142" s="497"/>
    </row>
    <row r="143" spans="1:71" s="51" customFormat="1" ht="14.5" hidden="1" customHeight="1" x14ac:dyDescent="0.35">
      <c r="A143" s="50"/>
      <c r="B143" s="67"/>
      <c r="C143" s="33"/>
      <c r="D143" s="33"/>
      <c r="E143" s="33"/>
      <c r="F143" s="33"/>
      <c r="G143" s="33"/>
      <c r="H143" s="33"/>
      <c r="I143" s="33"/>
      <c r="J143" s="19"/>
      <c r="K143" s="7"/>
      <c r="L143" s="135"/>
      <c r="M143" s="136"/>
      <c r="O143" s="220"/>
      <c r="P143" s="358"/>
      <c r="Q143" s="364"/>
      <c r="R143" s="211" t="s">
        <v>89</v>
      </c>
      <c r="S143" s="20">
        <f>IF(S141&lt;&gt;0,1,0)</f>
        <v>0</v>
      </c>
      <c r="T143" s="20">
        <f t="shared" ref="T143" si="1221">IF(S143&gt;0,S143+1,IF(T141&lt;&gt;0,1,0))</f>
        <v>0</v>
      </c>
      <c r="U143" s="20">
        <f t="shared" ref="U143" si="1222">IF(T143&gt;0,T143+1,IF(U141&lt;&gt;0,1,0))</f>
        <v>0</v>
      </c>
      <c r="V143" s="20">
        <f t="shared" ref="V143" si="1223">IF(U143&gt;0,U143+1,IF(V141&lt;&gt;0,1,0))</f>
        <v>0</v>
      </c>
      <c r="W143" s="20">
        <f t="shared" ref="W143" si="1224">IF(V143&gt;0,V143+1,IF(W141&lt;&gt;0,1,0))</f>
        <v>0</v>
      </c>
      <c r="X143" s="20">
        <f t="shared" ref="X143" si="1225">IF(W143&gt;0,W143+1,IF(X141&lt;&gt;0,1,0))</f>
        <v>0</v>
      </c>
      <c r="Y143" s="20">
        <f t="shared" ref="Y143" si="1226">IF(X143&gt;0,X143+1,IF(Y141&lt;&gt;0,1,0))</f>
        <v>0</v>
      </c>
      <c r="Z143" s="20">
        <f t="shared" ref="Z143" si="1227">IF(Y143&gt;0,Y143+1,IF(Z141&lt;&gt;0,1,0))</f>
        <v>0</v>
      </c>
      <c r="AA143" s="20">
        <f t="shared" ref="AA143" si="1228">IF(Z143&gt;0,Z143+1,IF(AA141&lt;&gt;0,1,0))</f>
        <v>0</v>
      </c>
      <c r="AB143" s="20">
        <f t="shared" ref="AB143" si="1229">IF(AA143&gt;0,AA143+1,IF(AB141&lt;&gt;0,1,0))</f>
        <v>0</v>
      </c>
      <c r="AC143" s="20">
        <f t="shared" ref="AC143" si="1230">IF(AB143&gt;0,AB143+1,IF(AC141&lt;&gt;0,1,0))</f>
        <v>0</v>
      </c>
      <c r="AD143" s="20">
        <f t="shared" ref="AD143" si="1231">IF(AC143&gt;0,AC143+1,IF(AD141&lt;&gt;0,1,0))</f>
        <v>0</v>
      </c>
      <c r="AE143" s="20">
        <f t="shared" ref="AE143" si="1232">IF(AD143&gt;0,AD143+1,IF(AE141&lt;&gt;0,1,0))</f>
        <v>0</v>
      </c>
      <c r="AF143" s="20">
        <f t="shared" ref="AF143" si="1233">IF(AE143&gt;0,AE143+1,IF(AF141&lt;&gt;0,1,0))</f>
        <v>0</v>
      </c>
      <c r="AG143" s="20">
        <f t="shared" ref="AG143" si="1234">IF(AF143&gt;0,AF143+1,IF(AG141&lt;&gt;0,1,0))</f>
        <v>0</v>
      </c>
      <c r="AH143" s="20">
        <f t="shared" ref="AH143" si="1235">IF(AG143&gt;0,AG143+1,IF(AH141&lt;&gt;0,1,0))</f>
        <v>0</v>
      </c>
      <c r="AI143" s="20">
        <f t="shared" ref="AI143" si="1236">IF(AH143&gt;0,AH143+1,IF(AI141&lt;&gt;0,1,0))</f>
        <v>0</v>
      </c>
      <c r="AJ143" s="20">
        <f t="shared" ref="AJ143" si="1237">IF(AI143&gt;0,AI143+1,IF(AJ141&lt;&gt;0,1,0))</f>
        <v>0</v>
      </c>
      <c r="AK143" s="20">
        <f t="shared" ref="AK143" si="1238">IF(AJ143&gt;0,AJ143+1,IF(AK141&lt;&gt;0,1,0))</f>
        <v>0</v>
      </c>
      <c r="AL143" s="20">
        <f t="shared" ref="AL143" si="1239">IF(AK143&gt;0,AK143+1,IF(AL141&lt;&gt;0,1,0))</f>
        <v>0</v>
      </c>
      <c r="AM143" s="20">
        <f t="shared" ref="AM143" si="1240">IF(AL143&gt;0,AL143+1,IF(AM141&lt;&gt;0,1,0))</f>
        <v>0</v>
      </c>
      <c r="AN143" s="20">
        <f t="shared" ref="AN143" si="1241">IF(AM143&gt;0,AM143+1,IF(AN141&lt;&gt;0,1,0))</f>
        <v>0</v>
      </c>
      <c r="AO143" s="20">
        <f t="shared" ref="AO143" si="1242">IF(AN143&gt;0,AN143+1,IF(AO141&lt;&gt;0,1,0))</f>
        <v>0</v>
      </c>
      <c r="AP143" s="20">
        <f t="shared" ref="AP143" si="1243">IF(AO143&gt;0,AO143+1,IF(AP141&lt;&gt;0,1,0))</f>
        <v>0</v>
      </c>
      <c r="AQ143" s="20">
        <f t="shared" ref="AQ143" si="1244">IF(AP143&gt;0,AP143+1,IF(AQ141&lt;&gt;0,1,0))</f>
        <v>0</v>
      </c>
      <c r="AR143" s="20">
        <f t="shared" ref="AR143" si="1245">IF(AQ143&gt;0,AQ143+1,IF(AR141&lt;&gt;0,1,0))</f>
        <v>0</v>
      </c>
      <c r="AS143" s="20">
        <f t="shared" ref="AS143" si="1246">IF(AR143&gt;0,AR143+1,IF(AS141&lt;&gt;0,1,0))</f>
        <v>0</v>
      </c>
      <c r="AT143" s="20">
        <f t="shared" ref="AT143" si="1247">IF(AS143&gt;0,AS143+1,IF(AT141&lt;&gt;0,1,0))</f>
        <v>0</v>
      </c>
      <c r="AU143" s="20">
        <f t="shared" ref="AU143" si="1248">IF(AT143&gt;0,AT143+1,IF(AU141&lt;&gt;0,1,0))</f>
        <v>0</v>
      </c>
      <c r="AV143" s="20">
        <f t="shared" ref="AV143" si="1249">IF(AU143&gt;0,AU143+1,IF(AV141&lt;&gt;0,1,0))</f>
        <v>0</v>
      </c>
      <c r="AW143" s="20">
        <f t="shared" ref="AW143" si="1250">IF(AV143&gt;0,AV143+1,IF(AW141&lt;&gt;0,1,0))</f>
        <v>0</v>
      </c>
      <c r="AX143" s="20">
        <f t="shared" ref="AX143" si="1251">IF(AW143&gt;0,AW143+1,IF(AX141&lt;&gt;0,1,0))</f>
        <v>0</v>
      </c>
      <c r="AY143" s="20">
        <f t="shared" ref="AY143" si="1252">IF(AX143&gt;0,AX143+1,IF(AY141&lt;&gt;0,1,0))</f>
        <v>0</v>
      </c>
      <c r="AZ143" s="20">
        <f t="shared" ref="AZ143" si="1253">IF(AY143&gt;0,AY143+1,IF(AZ141&lt;&gt;0,1,0))</f>
        <v>0</v>
      </c>
      <c r="BA143" s="20">
        <f t="shared" ref="BA143" si="1254">IF(AZ143&gt;0,AZ143+1,IF(BA141&lt;&gt;0,1,0))</f>
        <v>0</v>
      </c>
      <c r="BB143" s="20">
        <f t="shared" ref="BB143" si="1255">IF(BA143&gt;0,BA143+1,IF(BB141&lt;&gt;0,1,0))</f>
        <v>0</v>
      </c>
      <c r="BC143" s="564"/>
      <c r="BD143" s="487"/>
      <c r="BE143" s="497"/>
    </row>
    <row r="144" spans="1:71" s="51" customFormat="1" ht="14.5" hidden="1" customHeight="1" x14ac:dyDescent="0.35">
      <c r="A144" s="50"/>
      <c r="B144" s="67"/>
      <c r="C144" s="33"/>
      <c r="D144" s="33"/>
      <c r="E144" s="33"/>
      <c r="F144" s="33"/>
      <c r="G144" s="33"/>
      <c r="H144" s="33"/>
      <c r="I144" s="33"/>
      <c r="J144" s="19"/>
      <c r="K144" s="7"/>
      <c r="L144" s="135"/>
      <c r="M144" s="136"/>
      <c r="O144" s="220"/>
      <c r="P144" s="358"/>
      <c r="Q144" s="364"/>
      <c r="R144" s="211" t="s">
        <v>90</v>
      </c>
      <c r="S144" s="20">
        <f>S143</f>
        <v>0</v>
      </c>
      <c r="T144" s="20">
        <f>IF(T143=0,0,IF(OR(S144=0,S144=12),1,S144+1))</f>
        <v>0</v>
      </c>
      <c r="U144" s="20">
        <f t="shared" ref="U144" si="1256">IF(U143=0,0,IF(OR(T144=0,T144=12),1,T144+1))</f>
        <v>0</v>
      </c>
      <c r="V144" s="20">
        <f t="shared" ref="V144" si="1257">IF(V143=0,0,IF(OR(U144=0,U144=12),1,U144+1))</f>
        <v>0</v>
      </c>
      <c r="W144" s="20">
        <f t="shared" ref="W144" si="1258">IF(W143=0,0,IF(OR(V144=0,V144=12),1,V144+1))</f>
        <v>0</v>
      </c>
      <c r="X144" s="20">
        <f t="shared" ref="X144" si="1259">IF(X143=0,0,IF(OR(W144=0,W144=12),1,W144+1))</f>
        <v>0</v>
      </c>
      <c r="Y144" s="20">
        <f t="shared" ref="Y144" si="1260">IF(Y143=0,0,IF(OR(X144=0,X144=12),1,X144+1))</f>
        <v>0</v>
      </c>
      <c r="Z144" s="20">
        <f t="shared" ref="Z144" si="1261">IF(Z143=0,0,IF(OR(Y144=0,Y144=12),1,Y144+1))</f>
        <v>0</v>
      </c>
      <c r="AA144" s="20">
        <f t="shared" ref="AA144" si="1262">IF(AA143=0,0,IF(OR(Z144=0,Z144=12),1,Z144+1))</f>
        <v>0</v>
      </c>
      <c r="AB144" s="20">
        <f t="shared" ref="AB144" si="1263">IF(AB143=0,0,IF(OR(AA144=0,AA144=12),1,AA144+1))</f>
        <v>0</v>
      </c>
      <c r="AC144" s="20">
        <f t="shared" ref="AC144" si="1264">IF(AC143=0,0,IF(OR(AB144=0,AB144=12),1,AB144+1))</f>
        <v>0</v>
      </c>
      <c r="AD144" s="20">
        <f t="shared" ref="AD144" si="1265">IF(AD143=0,0,IF(OR(AC144=0,AC144=12),1,AC144+1))</f>
        <v>0</v>
      </c>
      <c r="AE144" s="20">
        <f t="shared" ref="AE144" si="1266">IF(AE143=0,0,IF(OR(AD144=0,AD144=12),1,AD144+1))</f>
        <v>0</v>
      </c>
      <c r="AF144" s="20">
        <f t="shared" ref="AF144" si="1267">IF(AF143=0,0,IF(OR(AE144=0,AE144=12),1,AE144+1))</f>
        <v>0</v>
      </c>
      <c r="AG144" s="20">
        <f t="shared" ref="AG144" si="1268">IF(AG143=0,0,IF(OR(AF144=0,AF144=12),1,AF144+1))</f>
        <v>0</v>
      </c>
      <c r="AH144" s="20">
        <f t="shared" ref="AH144" si="1269">IF(AH143=0,0,IF(OR(AG144=0,AG144=12),1,AG144+1))</f>
        <v>0</v>
      </c>
      <c r="AI144" s="20">
        <f t="shared" ref="AI144" si="1270">IF(AI143=0,0,IF(OR(AH144=0,AH144=12),1,AH144+1))</f>
        <v>0</v>
      </c>
      <c r="AJ144" s="20">
        <f t="shared" ref="AJ144" si="1271">IF(AJ143=0,0,IF(OR(AI144=0,AI144=12),1,AI144+1))</f>
        <v>0</v>
      </c>
      <c r="AK144" s="20">
        <f t="shared" ref="AK144" si="1272">IF(AK143=0,0,IF(OR(AJ144=0,AJ144=12),1,AJ144+1))</f>
        <v>0</v>
      </c>
      <c r="AL144" s="20">
        <f t="shared" ref="AL144" si="1273">IF(AL143=0,0,IF(OR(AK144=0,AK144=12),1,AK144+1))</f>
        <v>0</v>
      </c>
      <c r="AM144" s="20">
        <f t="shared" ref="AM144" si="1274">IF(AM143=0,0,IF(OR(AL144=0,AL144=12),1,AL144+1))</f>
        <v>0</v>
      </c>
      <c r="AN144" s="20">
        <f t="shared" ref="AN144" si="1275">IF(AN143=0,0,IF(OR(AM144=0,AM144=12),1,AM144+1))</f>
        <v>0</v>
      </c>
      <c r="AO144" s="20">
        <f t="shared" ref="AO144" si="1276">IF(AO143=0,0,IF(OR(AN144=0,AN144=12),1,AN144+1))</f>
        <v>0</v>
      </c>
      <c r="AP144" s="20">
        <f t="shared" ref="AP144" si="1277">IF(AP143=0,0,IF(OR(AO144=0,AO144=12),1,AO144+1))</f>
        <v>0</v>
      </c>
      <c r="AQ144" s="20">
        <f t="shared" ref="AQ144" si="1278">IF(AQ143=0,0,IF(OR(AP144=0,AP144=12),1,AP144+1))</f>
        <v>0</v>
      </c>
      <c r="AR144" s="20">
        <f t="shared" ref="AR144" si="1279">IF(AR143=0,0,IF(OR(AQ144=0,AQ144=12),1,AQ144+1))</f>
        <v>0</v>
      </c>
      <c r="AS144" s="20">
        <f t="shared" ref="AS144" si="1280">IF(AS143=0,0,IF(OR(AR144=0,AR144=12),1,AR144+1))</f>
        <v>0</v>
      </c>
      <c r="AT144" s="20">
        <f t="shared" ref="AT144" si="1281">IF(AT143=0,0,IF(OR(AS144=0,AS144=12),1,AS144+1))</f>
        <v>0</v>
      </c>
      <c r="AU144" s="20">
        <f t="shared" ref="AU144" si="1282">IF(AU143=0,0,IF(OR(AT144=0,AT144=12),1,AT144+1))</f>
        <v>0</v>
      </c>
      <c r="AV144" s="20">
        <f t="shared" ref="AV144" si="1283">IF(AV143=0,0,IF(OR(AU144=0,AU144=12),1,AU144+1))</f>
        <v>0</v>
      </c>
      <c r="AW144" s="20">
        <f t="shared" ref="AW144" si="1284">IF(AW143=0,0,IF(OR(AV144=0,AV144=12),1,AV144+1))</f>
        <v>0</v>
      </c>
      <c r="AX144" s="20">
        <f t="shared" ref="AX144" si="1285">IF(AX143=0,0,IF(OR(AW144=0,AW144=12),1,AW144+1))</f>
        <v>0</v>
      </c>
      <c r="AY144" s="20">
        <f t="shared" ref="AY144" si="1286">IF(AY143=0,0,IF(OR(AX144=0,AX144=12),1,AX144+1))</f>
        <v>0</v>
      </c>
      <c r="AZ144" s="20">
        <f t="shared" ref="AZ144" si="1287">IF(AZ143=0,0,IF(OR(AY144=0,AY144=12),1,AY144+1))</f>
        <v>0</v>
      </c>
      <c r="BA144" s="20">
        <f t="shared" ref="BA144" si="1288">IF(BA143=0,0,IF(OR(AZ144=0,AZ144=12),1,AZ144+1))</f>
        <v>0</v>
      </c>
      <c r="BB144" s="20">
        <f t="shared" ref="BB144" si="1289">IF(BB143=0,0,IF(OR(BA144=0,BA144=12),1,BA144+1))</f>
        <v>0</v>
      </c>
      <c r="BC144" s="564"/>
      <c r="BD144" s="487"/>
      <c r="BE144" s="497"/>
    </row>
    <row r="145" spans="1:71" s="51" customFormat="1" ht="43.5" x14ac:dyDescent="0.35">
      <c r="A145" s="50"/>
      <c r="B145" s="67"/>
      <c r="C145" s="33"/>
      <c r="D145" s="33"/>
      <c r="E145" s="33"/>
      <c r="F145" s="33"/>
      <c r="G145" s="33"/>
      <c r="H145" s="33"/>
      <c r="I145" s="33"/>
      <c r="J145" s="19"/>
      <c r="K145" s="7"/>
      <c r="L145" s="135"/>
      <c r="M145" s="136"/>
      <c r="O145" s="220"/>
      <c r="R145" s="210" t="s">
        <v>165</v>
      </c>
      <c r="S145" s="22">
        <f>IF(S144&gt;0,IF(S148&gt;$F119,$F119,S148),0)</f>
        <v>0</v>
      </c>
      <c r="T145" s="22">
        <f>IF(T144&gt;0,IF((SUMIFS($S147:S147,$S144:S144,12)+IF(S144=12,0,S145)+T148)&gt;=$F119,$F119-FLOOR(SUMIFS($S147:S147,$S144:S144,12),1),IF(T144=1,T148,T148+S145)),0)</f>
        <v>0</v>
      </c>
      <c r="U145" s="22">
        <f>IF(U144&gt;0,IF((SUMIFS($S147:T147,$S144:T144,12)+IF(T144=12,0,T145)+U148)&gt;=$F119,$F119-FLOOR(SUMIFS($S147:T147,$S144:T144,12),1),IF(U144=1,U148,U148+T145)),0)</f>
        <v>0</v>
      </c>
      <c r="V145" s="22">
        <f>IF(V144&gt;0,IF((SUMIFS($S147:U147,$S144:U144,12)+IF(U144=12,0,U145)+V148)&gt;=$F119,$F119-FLOOR(SUMIFS($S147:U147,$S144:U144,12),1),IF(V144=1,V148,V148+U145)),0)</f>
        <v>0</v>
      </c>
      <c r="W145" s="22">
        <f>IF(W144&gt;0,IF((SUMIFS($S147:V147,$S144:V144,12)+IF(V144=12,0,V145)+W148)&gt;=$F119,$F119-FLOOR(SUMIFS($S147:V147,$S144:V144,12),1),IF(W144=1,W148,W148+V145)),0)</f>
        <v>0</v>
      </c>
      <c r="X145" s="22">
        <f>IF(X144&gt;0,IF((SUMIFS($S147:W147,$S144:W144,12)+IF(W144=12,0,W145)+X148)&gt;=$F119,$F119-FLOOR(SUMIFS($S147:W147,$S144:W144,12),1),IF(X144=1,X148,X148+W145)),0)</f>
        <v>0</v>
      </c>
      <c r="Y145" s="22">
        <f>IF(Y144&gt;0,IF((SUMIFS($S147:X147,$S144:X144,12)+IF(X144=12,0,X145)+Y148)&gt;=$F119,$F119-FLOOR(SUMIFS($S147:X147,$S144:X144,12),1),IF(Y144=1,Y148,Y148+X145)),0)</f>
        <v>0</v>
      </c>
      <c r="Z145" s="22">
        <f>IF(Z144&gt;0,IF((SUMIFS($S147:Y147,$S144:Y144,12)+IF(Y144=12,0,Y145)+Z148)&gt;=$F119,$F119-FLOOR(SUMIFS($S147:Y147,$S144:Y144,12),1),IF(Z144=1,Z148,Z148+Y145)),0)</f>
        <v>0</v>
      </c>
      <c r="AA145" s="22">
        <f>IF(AA144&gt;0,IF((SUMIFS($S147:Z147,$S144:Z144,12)+IF(Z144=12,0,Z145)+AA148)&gt;=$F119,$F119-FLOOR(SUMIFS($S147:Z147,$S144:Z144,12),1),IF(AA144=1,AA148,AA148+Z145)),0)</f>
        <v>0</v>
      </c>
      <c r="AB145" s="22">
        <f>IF(AB144&gt;0,IF((SUMIFS($S147:AA147,$S144:AA144,12)+IF(AA144=12,0,AA145)+AB148)&gt;=$F119,$F119-FLOOR(SUMIFS($S147:AA147,$S144:AA144,12),1),IF(AB144=1,AB148,AB148+AA145)),0)</f>
        <v>0</v>
      </c>
      <c r="AC145" s="22">
        <f>IF(AC144&gt;0,IF((SUMIFS($S147:AB147,$S144:AB144,12)+IF(AB144=12,0,AB145)+AC148)&gt;=$F119,$F119-FLOOR(SUMIFS($S147:AB147,$S144:AB144,12),1),IF(AC144=1,AC148,AC148+AB145)),0)</f>
        <v>0</v>
      </c>
      <c r="AD145" s="22">
        <f>IF(AD144&gt;0,IF((SUMIFS($S147:AC147,$S144:AC144,12)+IF(AC144=12,0,AC145)+AD148)&gt;=$F119,$F119-FLOOR(SUMIFS($S147:AC147,$S144:AC144,12),1),IF(AD144=1,AD148,AD148+AC145)),0)</f>
        <v>0</v>
      </c>
      <c r="AE145" s="22">
        <f>IF(AE144&gt;0,IF((SUMIFS($S147:AD147,$S144:AD144,12)+IF(AD144=12,0,AD145)+AE148)&gt;=$F119,$F119-FLOOR(SUMIFS($S147:AD147,$S144:AD144,12),1),IF(AE144=1,AE148,AE148+AD145)),0)</f>
        <v>0</v>
      </c>
      <c r="AF145" s="22">
        <f>IF(AF144&gt;0,IF((SUMIFS($S147:AE147,$S144:AE144,12)+IF(AE144=12,0,AE145)+AF148)&gt;=$F119,$F119-FLOOR(SUMIFS($S147:AE147,$S144:AE144,12),1),IF(AF144=1,AF148,AF148+AE145)),0)</f>
        <v>0</v>
      </c>
      <c r="AG145" s="22">
        <f>IF(AG144&gt;0,IF((SUMIFS($S147:AF147,$S144:AF144,12)+IF(AF144=12,0,AF145)+AG148)&gt;=$F119,$F119-FLOOR(SUMIFS($S147:AF147,$S144:AF144,12),1),IF(AG144=1,AG148,AG148+AF145)),0)</f>
        <v>0</v>
      </c>
      <c r="AH145" s="22">
        <f>IF(AH144&gt;0,IF((SUMIFS($S147:AG147,$S144:AG144,12)+IF(AG144=12,0,AG145)+AH148)&gt;=$F119,$F119-FLOOR(SUMIFS($S147:AG147,$S144:AG144,12),1),IF(AH144=1,AH148,AH148+AG145)),0)</f>
        <v>0</v>
      </c>
      <c r="AI145" s="22">
        <f>IF(AI144&gt;0,IF((SUMIFS($S147:AH147,$S144:AH144,12)+IF(AH144=12,0,AH145)+AI148)&gt;=$F119,$F119-FLOOR(SUMIFS($S147:AH147,$S144:AH144,12),1),IF(AI144=1,AI148,AI148+AH145)),0)</f>
        <v>0</v>
      </c>
      <c r="AJ145" s="22">
        <f>IF(AJ144&gt;0,IF((SUMIFS($S147:AI147,$S144:AI144,12)+IF(AI144=12,0,AI145)+AJ148)&gt;=$F119,$F119-FLOOR(SUMIFS($S147:AI147,$S144:AI144,12),1),IF(AJ144=1,AJ148,AJ148+AI145)),0)</f>
        <v>0</v>
      </c>
      <c r="AK145" s="22">
        <f>IF(AK144&gt;0,IF((SUMIFS($S147:AJ147,$S144:AJ144,12)+IF(AJ144=12,0,AJ145)+AK148)&gt;=$F119,$F119-FLOOR(SUMIFS($S147:AJ147,$S144:AJ144,12),1),IF(AK144=1,AK148,AK148+AJ145)),0)</f>
        <v>0</v>
      </c>
      <c r="AL145" s="22">
        <f>IF(AL144&gt;0,IF((SUMIFS($S147:AK147,$S144:AK144,12)+IF(AK144=12,0,AK145)+AL148)&gt;=$F119,$F119-FLOOR(SUMIFS($S147:AK147,$S144:AK144,12),1),IF(AL144=1,AL148,AL148+AK145)),0)</f>
        <v>0</v>
      </c>
      <c r="AM145" s="22">
        <f>IF(AM144&gt;0,IF((SUMIFS($S147:AL147,$S144:AL144,12)+IF(AL144=12,0,AL145)+AM148)&gt;=$F119,$F119-FLOOR(SUMIFS($S147:AL147,$S144:AL144,12),1),IF(AM144=1,AM148,AM148+AL145)),0)</f>
        <v>0</v>
      </c>
      <c r="AN145" s="22">
        <f>IF(AN144&gt;0,IF((SUMIFS($S147:AM147,$S144:AM144,12)+IF(AM144=12,0,AM145)+AN148)&gt;=$F119,$F119-FLOOR(SUMIFS($S147:AM147,$S144:AM144,12),1),IF(AN144=1,AN148,AN148+AM145)),0)</f>
        <v>0</v>
      </c>
      <c r="AO145" s="22">
        <f>IF(AO144&gt;0,IF((SUMIFS($S147:AN147,$S144:AN144,12)+IF(AN144=12,0,AN145)+AO148)&gt;=$F119,$F119-FLOOR(SUMIFS($S147:AN147,$S144:AN144,12),1),IF(AO144=1,AO148,AO148+AN145)),0)</f>
        <v>0</v>
      </c>
      <c r="AP145" s="22">
        <f>IF(AP144&gt;0,IF((SUMIFS($S147:AO147,$S144:AO144,12)+IF(AO144=12,0,AO145)+AP148)&gt;=$F119,$F119-FLOOR(SUMIFS($S147:AO147,$S144:AO144,12),1),IF(AP144=1,AP148,AP148+AO145)),0)</f>
        <v>0</v>
      </c>
      <c r="AQ145" s="22">
        <f>IF(AQ144&gt;0,IF((SUMIFS($S147:AP147,$S144:AP144,12)+IF(AP144=12,0,AP145)+AQ148)&gt;=$F119,$F119-FLOOR(SUMIFS($S147:AP147,$S144:AP144,12),1),IF(AQ144=1,AQ148,AQ148+AP145)),0)</f>
        <v>0</v>
      </c>
      <c r="AR145" s="22">
        <f>IF(AR144&gt;0,IF((SUMIFS($S147:AQ147,$S144:AQ144,12)+IF(AQ144=12,0,AQ145)+AR148)&gt;=$F119,$F119-FLOOR(SUMIFS($S147:AQ147,$S144:AQ144,12),1),IF(AR144=1,AR148,AR148+AQ145)),0)</f>
        <v>0</v>
      </c>
      <c r="AS145" s="22">
        <f>IF(AS144&gt;0,IF((SUMIFS($S147:AR147,$S144:AR144,12)+IF(AR144=12,0,AR145)+AS148)&gt;=$F119,$F119-FLOOR(SUMIFS($S147:AR147,$S144:AR144,12),1),IF(AS144=1,AS148,AS148+AR145)),0)</f>
        <v>0</v>
      </c>
      <c r="AT145" s="22">
        <f>IF(AT144&gt;0,IF((SUMIFS($S147:AS147,$S144:AS144,12)+IF(AS144=12,0,AS145)+AT148)&gt;=$F119,$F119-FLOOR(SUMIFS($S147:AS147,$S144:AS144,12),1),IF(AT144=1,AT148,AT148+AS145)),0)</f>
        <v>0</v>
      </c>
      <c r="AU145" s="22">
        <f>IF(AU144&gt;0,IF((SUMIFS($S147:AT147,$S144:AT144,12)+IF(AT144=12,0,AT145)+AU148)&gt;=$F119,$F119-FLOOR(SUMIFS($S147:AT147,$S144:AT144,12),1),IF(AU144=1,AU148,AU148+AT145)),0)</f>
        <v>0</v>
      </c>
      <c r="AV145" s="22">
        <f>IF(AV144&gt;0,IF((SUMIFS($S147:AU147,$S144:AU144,12)+IF(AU144=12,0,AU145)+AV148)&gt;=$F119,$F119-FLOOR(SUMIFS($S147:AU147,$S144:AU144,12),1),IF(AV144=1,AV148,AV148+AU145)),0)</f>
        <v>0</v>
      </c>
      <c r="AW145" s="22">
        <f>IF(AW144&gt;0,IF((SUMIFS($S147:AV147,$S144:AV144,12)+IF(AV144=12,0,AV145)+AW148)&gt;=$F119,$F119-FLOOR(SUMIFS($S147:AV147,$S144:AV144,12),1),IF(AW144=1,AW148,AW148+AV145)),0)</f>
        <v>0</v>
      </c>
      <c r="AX145" s="22">
        <f>IF(AX144&gt;0,IF((SUMIFS($S147:AW147,$S144:AW144,12)+IF(AW144=12,0,AW145)+AX148)&gt;=$F119,$F119-FLOOR(SUMIFS($S147:AW147,$S144:AW144,12),1),IF(AX144=1,AX148,AX148+AW145)),0)</f>
        <v>0</v>
      </c>
      <c r="AY145" s="22">
        <f>IF(AY144&gt;0,IF((SUMIFS($S147:AX147,$S144:AX144,12)+IF(AX144=12,0,AX145)+AY148)&gt;=$F119,$F119-FLOOR(SUMIFS($S147:AX147,$S144:AX144,12),1),IF(AY144=1,AY148,AY148+AX145)),0)</f>
        <v>0</v>
      </c>
      <c r="AZ145" s="22">
        <f>IF(AZ144&gt;0,IF((SUMIFS($S147:AY147,$S144:AY144,12)+IF(AY144=12,0,AY145)+AZ148)&gt;=$F119,$F119-FLOOR(SUMIFS($S147:AY147,$S144:AY144,12),1),IF(AZ144=1,AZ148,AZ148+AY145)),0)</f>
        <v>0</v>
      </c>
      <c r="BA145" s="22">
        <f>IF(BA144&gt;0,IF((SUMIFS($S147:AZ147,$S144:AZ144,12)+IF(AZ144=12,0,AZ145)+BA148)&gt;=$F119,$F119-FLOOR(SUMIFS($S147:AZ147,$S144:AZ144,12),1),IF(BA144=1,BA148,BA148+AZ145)),0)</f>
        <v>0</v>
      </c>
      <c r="BB145" s="22">
        <f>IF(BB144&gt;0,IF((SUMIFS($S147:BA147,$S144:BA144,12)+IF(BA144=12,0,BA145)+BB148)&gt;=$F119,$F119-FLOOR(SUMIFS($S147:BA147,$S144:BA144,12),1),IF(BB144=1,BB148,BB148+BA145)),0)</f>
        <v>0</v>
      </c>
      <c r="BC145" s="564"/>
      <c r="BD145" s="487"/>
      <c r="BE145" s="497"/>
    </row>
    <row r="146" spans="1:71" s="51" customFormat="1" ht="39" hidden="1" customHeight="1" x14ac:dyDescent="0.35">
      <c r="A146" s="50"/>
      <c r="B146" s="67"/>
      <c r="C146" s="33"/>
      <c r="D146" s="33"/>
      <c r="E146" s="33"/>
      <c r="F146" s="33"/>
      <c r="G146" s="33"/>
      <c r="H146" s="33"/>
      <c r="I146" s="33"/>
      <c r="J146" s="19"/>
      <c r="K146" s="7"/>
      <c r="L146" s="135"/>
      <c r="M146" s="136"/>
      <c r="O146" s="220"/>
      <c r="R146" s="211" t="s">
        <v>111</v>
      </c>
      <c r="S146" s="21">
        <f>IF(S141&gt;0,S142,0)</f>
        <v>0</v>
      </c>
      <c r="T146" s="21">
        <f t="shared" ref="T146" si="1290">IF(T141&gt;0,IF(T144=1,T142,T142+S146),S146)</f>
        <v>0</v>
      </c>
      <c r="U146" s="21">
        <f t="shared" ref="U146" si="1291">IF(U141&gt;0,IF(U144=1,U142,U142+T146),T146)</f>
        <v>0</v>
      </c>
      <c r="V146" s="21">
        <f t="shared" ref="V146" si="1292">IF(V141&gt;0,IF(V144=1,V142,V142+U146),U146)</f>
        <v>0</v>
      </c>
      <c r="W146" s="21">
        <f t="shared" ref="W146" si="1293">IF(W141&gt;0,IF(W144=1,W142,W142+V146),V146)</f>
        <v>0</v>
      </c>
      <c r="X146" s="21">
        <f t="shared" ref="X146" si="1294">IF(X141&gt;0,IF(X144=1,X142,X142+W146),W146)</f>
        <v>0</v>
      </c>
      <c r="Y146" s="21">
        <f t="shared" ref="Y146" si="1295">IF(Y141&gt;0,IF(Y144=1,Y142,Y142+X146),X146)</f>
        <v>0</v>
      </c>
      <c r="Z146" s="21">
        <f t="shared" ref="Z146" si="1296">IF(Z141&gt;0,IF(Z144=1,Z142,Z142+Y146),Y146)</f>
        <v>0</v>
      </c>
      <c r="AA146" s="21">
        <f t="shared" ref="AA146" si="1297">IF(AA141&gt;0,IF(AA144=1,AA142,AA142+Z146),Z146)</f>
        <v>0</v>
      </c>
      <c r="AB146" s="21">
        <f t="shared" ref="AB146" si="1298">IF(AB141&gt;0,IF(AB144=1,AB142,AB142+AA146),AA146)</f>
        <v>0</v>
      </c>
      <c r="AC146" s="21">
        <f t="shared" ref="AC146" si="1299">IF(AC141&gt;0,IF(AC144=1,AC142,AC142+AB146),AB146)</f>
        <v>0</v>
      </c>
      <c r="AD146" s="21">
        <f t="shared" ref="AD146" si="1300">IF(AD141&gt;0,IF(AD144=1,AD142,AD142+AC146),AC146)</f>
        <v>0</v>
      </c>
      <c r="AE146" s="21">
        <f t="shared" ref="AE146" si="1301">IF(AE141&gt;0,IF(AE144=1,AE142,AE142+AD146),AD146)</f>
        <v>0</v>
      </c>
      <c r="AF146" s="21">
        <f t="shared" ref="AF146" si="1302">IF(AF141&gt;0,IF(AF144=1,AF142,AF142+AE146),AE146)</f>
        <v>0</v>
      </c>
      <c r="AG146" s="21">
        <f t="shared" ref="AG146" si="1303">IF(AG141&gt;0,IF(AG144=1,AG142,AG142+AF146),AF146)</f>
        <v>0</v>
      </c>
      <c r="AH146" s="21">
        <f t="shared" ref="AH146" si="1304">IF(AH141&gt;0,IF(AH144=1,AH142,AH142+AG146),AG146)</f>
        <v>0</v>
      </c>
      <c r="AI146" s="21">
        <f t="shared" ref="AI146" si="1305">IF(AI141&gt;0,IF(AI144=1,AI142,AI142+AH146),AH146)</f>
        <v>0</v>
      </c>
      <c r="AJ146" s="21">
        <f t="shared" ref="AJ146" si="1306">IF(AJ141&gt;0,IF(AJ144=1,AJ142,AJ142+AI146),AI146)</f>
        <v>0</v>
      </c>
      <c r="AK146" s="21">
        <f t="shared" ref="AK146" si="1307">IF(AK141&gt;0,IF(AK144=1,AK142,AK142+AJ146),AJ146)</f>
        <v>0</v>
      </c>
      <c r="AL146" s="21">
        <f t="shared" ref="AL146" si="1308">IF(AL141&gt;0,IF(AL144=1,AL142,AL142+AK146),AK146)</f>
        <v>0</v>
      </c>
      <c r="AM146" s="21">
        <f t="shared" ref="AM146" si="1309">IF(AM141&gt;0,IF(AM144=1,AM142,AM142+AL146),AL146)</f>
        <v>0</v>
      </c>
      <c r="AN146" s="21">
        <f t="shared" ref="AN146" si="1310">IF(AN141&gt;0,IF(AN144=1,AN142,AN142+AM146),AM146)</f>
        <v>0</v>
      </c>
      <c r="AO146" s="21">
        <f t="shared" ref="AO146" si="1311">IF(AO141&gt;0,IF(AO144=1,AO142,AO142+AN146),AN146)</f>
        <v>0</v>
      </c>
      <c r="AP146" s="21">
        <f t="shared" ref="AP146" si="1312">IF(AP141&gt;0,IF(AP144=1,AP142,AP142+AO146),AO146)</f>
        <v>0</v>
      </c>
      <c r="AQ146" s="21">
        <f t="shared" ref="AQ146" si="1313">IF(AQ141&gt;0,IF(AQ144=1,AQ142,AQ142+AP146),AP146)</f>
        <v>0</v>
      </c>
      <c r="AR146" s="21">
        <f t="shared" ref="AR146" si="1314">IF(AR141&gt;0,IF(AR144=1,AR142,AR142+AQ146),AQ146)</f>
        <v>0</v>
      </c>
      <c r="AS146" s="21">
        <f t="shared" ref="AS146" si="1315">IF(AS141&gt;0,IF(AS144=1,AS142,AS142+AR146),AR146)</f>
        <v>0</v>
      </c>
      <c r="AT146" s="21">
        <f t="shared" ref="AT146" si="1316">IF(AT141&gt;0,IF(AT144=1,AT142,AT142+AS146),AS146)</f>
        <v>0</v>
      </c>
      <c r="AU146" s="21">
        <f t="shared" ref="AU146" si="1317">IF(AU141&gt;0,IF(AU144=1,AU142,AU142+AT146),AT146)</f>
        <v>0</v>
      </c>
      <c r="AV146" s="21">
        <f t="shared" ref="AV146" si="1318">IF(AV141&gt;0,IF(AV144=1,AV142,AV142+AU146),AU146)</f>
        <v>0</v>
      </c>
      <c r="AW146" s="21">
        <f t="shared" ref="AW146" si="1319">IF(AW141&gt;0,IF(AW144=1,AW142,AW142+AV146),AV146)</f>
        <v>0</v>
      </c>
      <c r="AX146" s="21">
        <f t="shared" ref="AX146" si="1320">IF(AX141&gt;0,IF(AX144=1,AX142,AX142+AW146),AW146)</f>
        <v>0</v>
      </c>
      <c r="AY146" s="21">
        <f t="shared" ref="AY146" si="1321">IF(AY141&gt;0,IF(AY144=1,AY142,AY142+AX146),AX146)</f>
        <v>0</v>
      </c>
      <c r="AZ146" s="21">
        <f t="shared" ref="AZ146" si="1322">IF(AZ141&gt;0,IF(AZ144=1,AZ142,AZ142+AY146),AY146)</f>
        <v>0</v>
      </c>
      <c r="BA146" s="21">
        <f t="shared" ref="BA146" si="1323">IF(BA141&gt;0,IF(BA144=1,BA142,BA142+AZ146),AZ146)</f>
        <v>0</v>
      </c>
      <c r="BB146" s="21">
        <f t="shared" ref="BB146" si="1324">IF(BB141&gt;0,IF(BB144=1,BB142,BB142+BA146),BA146)</f>
        <v>0</v>
      </c>
      <c r="BC146" s="564"/>
      <c r="BD146" s="487"/>
      <c r="BE146" s="497"/>
    </row>
    <row r="147" spans="1:71" s="51" customFormat="1" ht="26" hidden="1" customHeight="1" x14ac:dyDescent="0.35">
      <c r="A147" s="50"/>
      <c r="B147" s="67"/>
      <c r="C147" s="33"/>
      <c r="D147" s="33"/>
      <c r="E147" s="33"/>
      <c r="F147" s="33"/>
      <c r="G147" s="33"/>
      <c r="H147" s="33"/>
      <c r="I147" s="33"/>
      <c r="J147" s="19"/>
      <c r="K147" s="7"/>
      <c r="L147" s="135"/>
      <c r="M147" s="136"/>
      <c r="O147" s="220"/>
      <c r="R147" s="211" t="s">
        <v>112</v>
      </c>
      <c r="S147" s="21">
        <f>S149</f>
        <v>0</v>
      </c>
      <c r="T147" s="21">
        <f t="shared" ref="T147:BB147" si="1325">IF(T144=1,T149,T149+S147)</f>
        <v>0</v>
      </c>
      <c r="U147" s="21">
        <f t="shared" si="1325"/>
        <v>0</v>
      </c>
      <c r="V147" s="21">
        <f t="shared" si="1325"/>
        <v>0</v>
      </c>
      <c r="W147" s="21">
        <f t="shared" si="1325"/>
        <v>0</v>
      </c>
      <c r="X147" s="21">
        <f t="shared" si="1325"/>
        <v>0</v>
      </c>
      <c r="Y147" s="21">
        <f t="shared" si="1325"/>
        <v>0</v>
      </c>
      <c r="Z147" s="21">
        <f t="shared" si="1325"/>
        <v>0</v>
      </c>
      <c r="AA147" s="21">
        <f t="shared" si="1325"/>
        <v>0</v>
      </c>
      <c r="AB147" s="21">
        <f t="shared" si="1325"/>
        <v>0</v>
      </c>
      <c r="AC147" s="21">
        <f t="shared" si="1325"/>
        <v>0</v>
      </c>
      <c r="AD147" s="21">
        <f t="shared" si="1325"/>
        <v>0</v>
      </c>
      <c r="AE147" s="21">
        <f t="shared" si="1325"/>
        <v>0</v>
      </c>
      <c r="AF147" s="21">
        <f t="shared" si="1325"/>
        <v>0</v>
      </c>
      <c r="AG147" s="21">
        <f t="shared" si="1325"/>
        <v>0</v>
      </c>
      <c r="AH147" s="21">
        <f t="shared" si="1325"/>
        <v>0</v>
      </c>
      <c r="AI147" s="21">
        <f t="shared" si="1325"/>
        <v>0</v>
      </c>
      <c r="AJ147" s="21">
        <f t="shared" si="1325"/>
        <v>0</v>
      </c>
      <c r="AK147" s="21">
        <f t="shared" si="1325"/>
        <v>0</v>
      </c>
      <c r="AL147" s="21">
        <f t="shared" si="1325"/>
        <v>0</v>
      </c>
      <c r="AM147" s="21">
        <f t="shared" si="1325"/>
        <v>0</v>
      </c>
      <c r="AN147" s="21">
        <f t="shared" si="1325"/>
        <v>0</v>
      </c>
      <c r="AO147" s="21">
        <f t="shared" si="1325"/>
        <v>0</v>
      </c>
      <c r="AP147" s="21">
        <f t="shared" si="1325"/>
        <v>0</v>
      </c>
      <c r="AQ147" s="21">
        <f t="shared" si="1325"/>
        <v>0</v>
      </c>
      <c r="AR147" s="21">
        <f t="shared" si="1325"/>
        <v>0</v>
      </c>
      <c r="AS147" s="21">
        <f t="shared" si="1325"/>
        <v>0</v>
      </c>
      <c r="AT147" s="21">
        <f t="shared" si="1325"/>
        <v>0</v>
      </c>
      <c r="AU147" s="21">
        <f t="shared" si="1325"/>
        <v>0</v>
      </c>
      <c r="AV147" s="21">
        <f t="shared" si="1325"/>
        <v>0</v>
      </c>
      <c r="AW147" s="21">
        <f t="shared" si="1325"/>
        <v>0</v>
      </c>
      <c r="AX147" s="21">
        <f t="shared" si="1325"/>
        <v>0</v>
      </c>
      <c r="AY147" s="21">
        <f t="shared" si="1325"/>
        <v>0</v>
      </c>
      <c r="AZ147" s="21">
        <f t="shared" si="1325"/>
        <v>0</v>
      </c>
      <c r="BA147" s="21">
        <f t="shared" si="1325"/>
        <v>0</v>
      </c>
      <c r="BB147" s="21">
        <f t="shared" si="1325"/>
        <v>0</v>
      </c>
      <c r="BC147" s="564"/>
      <c r="BD147" s="487"/>
      <c r="BE147" s="497"/>
    </row>
    <row r="148" spans="1:71" s="51" customFormat="1" ht="43.5" x14ac:dyDescent="0.35">
      <c r="A148" s="50"/>
      <c r="B148" s="67"/>
      <c r="C148" s="33"/>
      <c r="D148" s="33"/>
      <c r="E148" s="33"/>
      <c r="F148" s="33"/>
      <c r="G148" s="33"/>
      <c r="H148" s="33"/>
      <c r="I148" s="33"/>
      <c r="J148" s="19"/>
      <c r="K148" s="7"/>
      <c r="L148" s="135"/>
      <c r="M148" s="136"/>
      <c r="O148" s="220"/>
      <c r="R148" s="210" t="s">
        <v>110</v>
      </c>
      <c r="S148" s="22">
        <f t="shared" ref="S148:BB148" si="1326">1720/12*S141</f>
        <v>0</v>
      </c>
      <c r="T148" s="22">
        <f t="shared" si="1326"/>
        <v>0</v>
      </c>
      <c r="U148" s="22">
        <f t="shared" si="1326"/>
        <v>0</v>
      </c>
      <c r="V148" s="22">
        <f t="shared" si="1326"/>
        <v>0</v>
      </c>
      <c r="W148" s="22">
        <f t="shared" si="1326"/>
        <v>0</v>
      </c>
      <c r="X148" s="22">
        <f t="shared" si="1326"/>
        <v>0</v>
      </c>
      <c r="Y148" s="22">
        <f t="shared" si="1326"/>
        <v>0</v>
      </c>
      <c r="Z148" s="22">
        <f t="shared" si="1326"/>
        <v>0</v>
      </c>
      <c r="AA148" s="22">
        <f t="shared" si="1326"/>
        <v>0</v>
      </c>
      <c r="AB148" s="22">
        <f t="shared" si="1326"/>
        <v>0</v>
      </c>
      <c r="AC148" s="22">
        <f t="shared" si="1326"/>
        <v>0</v>
      </c>
      <c r="AD148" s="22">
        <f t="shared" si="1326"/>
        <v>0</v>
      </c>
      <c r="AE148" s="22">
        <f t="shared" si="1326"/>
        <v>0</v>
      </c>
      <c r="AF148" s="22">
        <f t="shared" si="1326"/>
        <v>0</v>
      </c>
      <c r="AG148" s="22">
        <f t="shared" si="1326"/>
        <v>0</v>
      </c>
      <c r="AH148" s="22">
        <f t="shared" si="1326"/>
        <v>0</v>
      </c>
      <c r="AI148" s="22">
        <f t="shared" si="1326"/>
        <v>0</v>
      </c>
      <c r="AJ148" s="22">
        <f t="shared" si="1326"/>
        <v>0</v>
      </c>
      <c r="AK148" s="22">
        <f t="shared" si="1326"/>
        <v>0</v>
      </c>
      <c r="AL148" s="22">
        <f t="shared" si="1326"/>
        <v>0</v>
      </c>
      <c r="AM148" s="22">
        <f t="shared" si="1326"/>
        <v>0</v>
      </c>
      <c r="AN148" s="22">
        <f t="shared" si="1326"/>
        <v>0</v>
      </c>
      <c r="AO148" s="22">
        <f t="shared" si="1326"/>
        <v>0</v>
      </c>
      <c r="AP148" s="22">
        <f t="shared" si="1326"/>
        <v>0</v>
      </c>
      <c r="AQ148" s="22">
        <f t="shared" si="1326"/>
        <v>0</v>
      </c>
      <c r="AR148" s="22">
        <f t="shared" si="1326"/>
        <v>0</v>
      </c>
      <c r="AS148" s="22">
        <f t="shared" si="1326"/>
        <v>0</v>
      </c>
      <c r="AT148" s="22">
        <f t="shared" si="1326"/>
        <v>0</v>
      </c>
      <c r="AU148" s="22">
        <f t="shared" si="1326"/>
        <v>0</v>
      </c>
      <c r="AV148" s="22">
        <f t="shared" si="1326"/>
        <v>0</v>
      </c>
      <c r="AW148" s="22">
        <f t="shared" si="1326"/>
        <v>0</v>
      </c>
      <c r="AX148" s="22">
        <f t="shared" si="1326"/>
        <v>0</v>
      </c>
      <c r="AY148" s="22">
        <f t="shared" si="1326"/>
        <v>0</v>
      </c>
      <c r="AZ148" s="22">
        <f t="shared" si="1326"/>
        <v>0</v>
      </c>
      <c r="BA148" s="22">
        <f t="shared" si="1326"/>
        <v>0</v>
      </c>
      <c r="BB148" s="22">
        <f t="shared" si="1326"/>
        <v>0</v>
      </c>
      <c r="BC148" s="564"/>
      <c r="BD148" s="487"/>
      <c r="BE148" s="497"/>
    </row>
    <row r="149" spans="1:71" s="51" customFormat="1" ht="29" x14ac:dyDescent="0.35">
      <c r="A149" s="50"/>
      <c r="B149" s="67"/>
      <c r="C149" s="33"/>
      <c r="D149" s="33"/>
      <c r="E149" s="33"/>
      <c r="F149" s="33"/>
      <c r="G149" s="33"/>
      <c r="H149" s="33"/>
      <c r="I149" s="33"/>
      <c r="J149" s="19"/>
      <c r="K149" s="7"/>
      <c r="L149" s="135"/>
      <c r="M149" s="136"/>
      <c r="O149" s="220"/>
      <c r="R149" s="210" t="s">
        <v>103</v>
      </c>
      <c r="S149" s="22">
        <f>FLOOR(IF(OR(S144=0,S144=1),IF(S142&gt;=S148,S148,S142)+0.00000001,IF(S146&gt;=S145,S145,S146))+0.00000001,1)</f>
        <v>0</v>
      </c>
      <c r="T149" s="22">
        <f t="shared" ref="T149" si="1327">FLOOR(IF(OR(T144=0,T144=1),IF(T148&gt;T145,T145,IF(T142&gt;=T148,T148,T142)+0.00000001),IF(T146&gt;=T145,T145-S147,T146-S147)+0.00000001),1)</f>
        <v>0</v>
      </c>
      <c r="U149" s="22">
        <f t="shared" ref="U149" si="1328">FLOOR(IF(OR(U144=0,U144=1),IF(U148&gt;U145,U145,IF(U142&gt;=U148,U148,U142)+0.00000001),IF(U146&gt;=U145,U145-T147,U146-T147)+0.00000001),1)</f>
        <v>0</v>
      </c>
      <c r="V149" s="22">
        <f t="shared" ref="V149" si="1329">FLOOR(IF(OR(V144=0,V144=1),IF(V148&gt;V145,V145,IF(V142&gt;=V148,V148,V142)+0.00000001),IF(V146&gt;=V145,V145-U147,V146-U147)+0.00000001),1)</f>
        <v>0</v>
      </c>
      <c r="W149" s="22">
        <f t="shared" ref="W149" si="1330">FLOOR(IF(OR(W144=0,W144=1),IF(W148&gt;W145,W145,IF(W142&gt;=W148,W148,W142)+0.00000001),IF(W146&gt;=W145,W145-V147,W146-V147)+0.00000001),1)</f>
        <v>0</v>
      </c>
      <c r="X149" s="22">
        <f t="shared" ref="X149" si="1331">FLOOR(IF(OR(X144=0,X144=1),IF(X148&gt;X145,X145,IF(X142&gt;=X148,X148,X142)+0.00000001),IF(X146&gt;=X145,X145-W147,X146-W147)+0.00000001),1)</f>
        <v>0</v>
      </c>
      <c r="Y149" s="22">
        <f t="shared" ref="Y149" si="1332">FLOOR(IF(OR(Y144=0,Y144=1),IF(Y148&gt;Y145,Y145,IF(Y142&gt;=Y148,Y148,Y142)+0.00000001),IF(Y146&gt;=Y145,Y145-X147,Y146-X147)+0.00000001),1)</f>
        <v>0</v>
      </c>
      <c r="Z149" s="22">
        <f t="shared" ref="Z149" si="1333">FLOOR(IF(OR(Z144=0,Z144=1),IF(Z148&gt;Z145,Z145,IF(Z142&gt;=Z148,Z148,Z142)+0.00000001),IF(Z146&gt;=Z145,Z145-Y147,Z146-Y147)+0.00000001),1)</f>
        <v>0</v>
      </c>
      <c r="AA149" s="22">
        <f t="shared" ref="AA149" si="1334">FLOOR(IF(OR(AA144=0,AA144=1),IF(AA148&gt;AA145,AA145,IF(AA142&gt;=AA148,AA148,AA142)+0.00000001),IF(AA146&gt;=AA145,AA145-Z147,AA146-Z147)+0.00000001),1)</f>
        <v>0</v>
      </c>
      <c r="AB149" s="22">
        <f t="shared" ref="AB149" si="1335">FLOOR(IF(OR(AB144=0,AB144=1),IF(AB148&gt;AB145,AB145,IF(AB142&gt;=AB148,AB148,AB142)+0.00000001),IF(AB146&gt;=AB145,AB145-AA147,AB146-AA147)+0.00000001),1)</f>
        <v>0</v>
      </c>
      <c r="AC149" s="22">
        <f t="shared" ref="AC149" si="1336">FLOOR(IF(OR(AC144=0,AC144=1),IF(AC148&gt;AC145,AC145,IF(AC142&gt;=AC148,AC148,AC142)+0.00000001),IF(AC146&gt;=AC145,AC145-AB147,AC146-AB147)+0.00000001),1)</f>
        <v>0</v>
      </c>
      <c r="AD149" s="22">
        <f t="shared" ref="AD149" si="1337">FLOOR(IF(OR(AD144=0,AD144=1),IF(AD148&gt;AD145,AD145,IF(AD142&gt;=AD148,AD148,AD142)+0.00000001),IF(AD146&gt;=AD145,AD145-AC147,AD146-AC147)+0.00000001),1)</f>
        <v>0</v>
      </c>
      <c r="AE149" s="22">
        <f t="shared" ref="AE149" si="1338">FLOOR(IF(OR(AE144=0,AE144=1),IF(AE148&gt;AE145,AE145,IF(AE142&gt;=AE148,AE148,AE142)+0.00000001),IF(AE146&gt;=AE145,AE145-AD147,AE146-AD147)+0.00000001),1)</f>
        <v>0</v>
      </c>
      <c r="AF149" s="22">
        <f t="shared" ref="AF149" si="1339">FLOOR(IF(OR(AF144=0,AF144=1),IF(AF148&gt;AF145,AF145,IF(AF142&gt;=AF148,AF148,AF142)+0.00000001),IF(AF146&gt;=AF145,AF145-AE147,AF146-AE147)+0.00000001),1)</f>
        <v>0</v>
      </c>
      <c r="AG149" s="22">
        <f t="shared" ref="AG149" si="1340">FLOOR(IF(OR(AG144=0,AG144=1),IF(AG148&gt;AG145,AG145,IF(AG142&gt;=AG148,AG148,AG142)+0.00000001),IF(AG146&gt;=AG145,AG145-AF147,AG146-AF147)+0.00000001),1)</f>
        <v>0</v>
      </c>
      <c r="AH149" s="22">
        <f t="shared" ref="AH149" si="1341">FLOOR(IF(OR(AH144=0,AH144=1),IF(AH148&gt;AH145,AH145,IF(AH142&gt;=AH148,AH148,AH142)+0.00000001),IF(AH146&gt;=AH145,AH145-AG147,AH146-AG147)+0.00000001),1)</f>
        <v>0</v>
      </c>
      <c r="AI149" s="22">
        <f t="shared" ref="AI149" si="1342">FLOOR(IF(OR(AI144=0,AI144=1),IF(AI148&gt;AI145,AI145,IF(AI142&gt;=AI148,AI148,AI142)+0.00000001),IF(AI146&gt;=AI145,AI145-AH147,AI146-AH147)+0.00000001),1)</f>
        <v>0</v>
      </c>
      <c r="AJ149" s="22">
        <f t="shared" ref="AJ149" si="1343">FLOOR(IF(OR(AJ144=0,AJ144=1),IF(AJ148&gt;AJ145,AJ145,IF(AJ142&gt;=AJ148,AJ148,AJ142)+0.00000001),IF(AJ146&gt;=AJ145,AJ145-AI147,AJ146-AI147)+0.00000001),1)</f>
        <v>0</v>
      </c>
      <c r="AK149" s="22">
        <f t="shared" ref="AK149" si="1344">FLOOR(IF(OR(AK144=0,AK144=1),IF(AK148&gt;AK145,AK145,IF(AK142&gt;=AK148,AK148,AK142)+0.00000001),IF(AK146&gt;=AK145,AK145-AJ147,AK146-AJ147)+0.00000001),1)</f>
        <v>0</v>
      </c>
      <c r="AL149" s="22">
        <f t="shared" ref="AL149" si="1345">FLOOR(IF(OR(AL144=0,AL144=1),IF(AL148&gt;AL145,AL145,IF(AL142&gt;=AL148,AL148,AL142)+0.00000001),IF(AL146&gt;=AL145,AL145-AK147,AL146-AK147)+0.00000001),1)</f>
        <v>0</v>
      </c>
      <c r="AM149" s="22">
        <f t="shared" ref="AM149" si="1346">FLOOR(IF(OR(AM144=0,AM144=1),IF(AM148&gt;AM145,AM145,IF(AM142&gt;=AM148,AM148,AM142)+0.00000001),IF(AM146&gt;=AM145,AM145-AL147,AM146-AL147)+0.00000001),1)</f>
        <v>0</v>
      </c>
      <c r="AN149" s="22">
        <f t="shared" ref="AN149" si="1347">FLOOR(IF(OR(AN144=0,AN144=1),IF(AN148&gt;AN145,AN145,IF(AN142&gt;=AN148,AN148,AN142)+0.00000001),IF(AN146&gt;=AN145,AN145-AM147,AN146-AM147)+0.00000001),1)</f>
        <v>0</v>
      </c>
      <c r="AO149" s="22">
        <f t="shared" ref="AO149" si="1348">FLOOR(IF(OR(AO144=0,AO144=1),IF(AO148&gt;AO145,AO145,IF(AO142&gt;=AO148,AO148,AO142)+0.00000001),IF(AO146&gt;=AO145,AO145-AN147,AO146-AN147)+0.00000001),1)</f>
        <v>0</v>
      </c>
      <c r="AP149" s="22">
        <f t="shared" ref="AP149" si="1349">FLOOR(IF(OR(AP144=0,AP144=1),IF(AP148&gt;AP145,AP145,IF(AP142&gt;=AP148,AP148,AP142)+0.00000001),IF(AP146&gt;=AP145,AP145-AO147,AP146-AO147)+0.00000001),1)</f>
        <v>0</v>
      </c>
      <c r="AQ149" s="22">
        <f t="shared" ref="AQ149" si="1350">FLOOR(IF(OR(AQ144=0,AQ144=1),IF(AQ148&gt;AQ145,AQ145,IF(AQ142&gt;=AQ148,AQ148,AQ142)+0.00000001),IF(AQ146&gt;=AQ145,AQ145-AP147,AQ146-AP147)+0.00000001),1)</f>
        <v>0</v>
      </c>
      <c r="AR149" s="22">
        <f t="shared" ref="AR149" si="1351">FLOOR(IF(OR(AR144=0,AR144=1),IF(AR148&gt;AR145,AR145,IF(AR142&gt;=AR148,AR148,AR142)+0.00000001),IF(AR146&gt;=AR145,AR145-AQ147,AR146-AQ147)+0.00000001),1)</f>
        <v>0</v>
      </c>
      <c r="AS149" s="22">
        <f t="shared" ref="AS149" si="1352">FLOOR(IF(OR(AS144=0,AS144=1),IF(AS148&gt;AS145,AS145,IF(AS142&gt;=AS148,AS148,AS142)+0.00000001),IF(AS146&gt;=AS145,AS145-AR147,AS146-AR147)+0.00000001),1)</f>
        <v>0</v>
      </c>
      <c r="AT149" s="22">
        <f t="shared" ref="AT149" si="1353">FLOOR(IF(OR(AT144=0,AT144=1),IF(AT148&gt;AT145,AT145,IF(AT142&gt;=AT148,AT148,AT142)+0.00000001),IF(AT146&gt;=AT145,AT145-AS147,AT146-AS147)+0.00000001),1)</f>
        <v>0</v>
      </c>
      <c r="AU149" s="22">
        <f t="shared" ref="AU149" si="1354">FLOOR(IF(OR(AU144=0,AU144=1),IF(AU148&gt;AU145,AU145,IF(AU142&gt;=AU148,AU148,AU142)+0.00000001),IF(AU146&gt;=AU145,AU145-AT147,AU146-AT147)+0.00000001),1)</f>
        <v>0</v>
      </c>
      <c r="AV149" s="22">
        <f t="shared" ref="AV149" si="1355">FLOOR(IF(OR(AV144=0,AV144=1),IF(AV148&gt;AV145,AV145,IF(AV142&gt;=AV148,AV148,AV142)+0.00000001),IF(AV146&gt;=AV145,AV145-AU147,AV146-AU147)+0.00000001),1)</f>
        <v>0</v>
      </c>
      <c r="AW149" s="22">
        <f t="shared" ref="AW149" si="1356">FLOOR(IF(OR(AW144=0,AW144=1),IF(AW148&gt;AW145,AW145,IF(AW142&gt;=AW148,AW148,AW142)+0.00000001),IF(AW146&gt;=AW145,AW145-AV147,AW146-AV147)+0.00000001),1)</f>
        <v>0</v>
      </c>
      <c r="AX149" s="22">
        <f t="shared" ref="AX149" si="1357">FLOOR(IF(OR(AX144=0,AX144=1),IF(AX148&gt;AX145,AX145,IF(AX142&gt;=AX148,AX148,AX142)+0.00000001),IF(AX146&gt;=AX145,AX145-AW147,AX146-AW147)+0.00000001),1)</f>
        <v>0</v>
      </c>
      <c r="AY149" s="22">
        <f t="shared" ref="AY149" si="1358">FLOOR(IF(OR(AY144=0,AY144=1),IF(AY148&gt;AY145,AY145,IF(AY142&gt;=AY148,AY148,AY142)+0.00000001),IF(AY146&gt;=AY145,AY145-AX147,AY146-AX147)+0.00000001),1)</f>
        <v>0</v>
      </c>
      <c r="AZ149" s="22">
        <f t="shared" ref="AZ149" si="1359">FLOOR(IF(OR(AZ144=0,AZ144=1),IF(AZ148&gt;AZ145,AZ145,IF(AZ142&gt;=AZ148,AZ148,AZ142)+0.00000001),IF(AZ146&gt;=AZ145,AZ145-AY147,AZ146-AY147)+0.00000001),1)</f>
        <v>0</v>
      </c>
      <c r="BA149" s="22">
        <f t="shared" ref="BA149" si="1360">FLOOR(IF(OR(BA144=0,BA144=1),IF(BA148&gt;BA145,BA145,IF(BA142&gt;=BA148,BA148,BA142)+0.00000001),IF(BA146&gt;=BA145,BA145-AZ147,BA146-AZ147)+0.00000001),1)</f>
        <v>0</v>
      </c>
      <c r="BB149" s="22">
        <f t="shared" ref="BB149" si="1361">FLOOR(IF(OR(BB144=0,BB144=1),IF(BB148&gt;BB145,BB145,IF(BB142&gt;=BB148,BB148,BB142)+0.00000001),IF(BB146&gt;=BB145,BB145-BA147,BB146-BA147)+0.00000001),1)</f>
        <v>0</v>
      </c>
      <c r="BC149" s="564"/>
      <c r="BD149" s="487"/>
      <c r="BE149" s="497"/>
    </row>
    <row r="150" spans="1:71" s="51" customFormat="1" ht="29.5" thickBot="1" x14ac:dyDescent="0.4">
      <c r="A150" s="50"/>
      <c r="B150" s="67"/>
      <c r="C150" s="33"/>
      <c r="D150" s="33"/>
      <c r="E150" s="33"/>
      <c r="F150" s="33"/>
      <c r="G150" s="33"/>
      <c r="H150" s="33"/>
      <c r="I150" s="33"/>
      <c r="J150" s="19"/>
      <c r="K150" s="7"/>
      <c r="L150" s="135"/>
      <c r="M150" s="136"/>
      <c r="O150" s="220"/>
      <c r="R150" s="212" t="s">
        <v>104</v>
      </c>
      <c r="S150" s="26">
        <f>IFERROR((S149*$H$119),0)</f>
        <v>0</v>
      </c>
      <c r="T150" s="26">
        <f t="shared" ref="T150:BB150" si="1362">IFERROR((T149*$H$119),0)</f>
        <v>0</v>
      </c>
      <c r="U150" s="26">
        <f t="shared" si="1362"/>
        <v>0</v>
      </c>
      <c r="V150" s="26">
        <f t="shared" si="1362"/>
        <v>0</v>
      </c>
      <c r="W150" s="26">
        <f t="shared" si="1362"/>
        <v>0</v>
      </c>
      <c r="X150" s="26">
        <f t="shared" si="1362"/>
        <v>0</v>
      </c>
      <c r="Y150" s="26">
        <f t="shared" si="1362"/>
        <v>0</v>
      </c>
      <c r="Z150" s="26">
        <f t="shared" si="1362"/>
        <v>0</v>
      </c>
      <c r="AA150" s="26">
        <f t="shared" si="1362"/>
        <v>0</v>
      </c>
      <c r="AB150" s="26">
        <f t="shared" si="1362"/>
        <v>0</v>
      </c>
      <c r="AC150" s="26">
        <f t="shared" si="1362"/>
        <v>0</v>
      </c>
      <c r="AD150" s="26">
        <f t="shared" si="1362"/>
        <v>0</v>
      </c>
      <c r="AE150" s="26">
        <f t="shared" si="1362"/>
        <v>0</v>
      </c>
      <c r="AF150" s="26">
        <f t="shared" si="1362"/>
        <v>0</v>
      </c>
      <c r="AG150" s="26">
        <f t="shared" si="1362"/>
        <v>0</v>
      </c>
      <c r="AH150" s="26">
        <f t="shared" si="1362"/>
        <v>0</v>
      </c>
      <c r="AI150" s="26">
        <f t="shared" si="1362"/>
        <v>0</v>
      </c>
      <c r="AJ150" s="26">
        <f t="shared" si="1362"/>
        <v>0</v>
      </c>
      <c r="AK150" s="26">
        <f t="shared" si="1362"/>
        <v>0</v>
      </c>
      <c r="AL150" s="26">
        <f t="shared" si="1362"/>
        <v>0</v>
      </c>
      <c r="AM150" s="26">
        <f t="shared" si="1362"/>
        <v>0</v>
      </c>
      <c r="AN150" s="26">
        <f t="shared" si="1362"/>
        <v>0</v>
      </c>
      <c r="AO150" s="26">
        <f t="shared" si="1362"/>
        <v>0</v>
      </c>
      <c r="AP150" s="26">
        <f t="shared" si="1362"/>
        <v>0</v>
      </c>
      <c r="AQ150" s="26">
        <f t="shared" si="1362"/>
        <v>0</v>
      </c>
      <c r="AR150" s="26">
        <f t="shared" si="1362"/>
        <v>0</v>
      </c>
      <c r="AS150" s="26">
        <f t="shared" si="1362"/>
        <v>0</v>
      </c>
      <c r="AT150" s="26">
        <f t="shared" si="1362"/>
        <v>0</v>
      </c>
      <c r="AU150" s="26">
        <f t="shared" si="1362"/>
        <v>0</v>
      </c>
      <c r="AV150" s="26">
        <f t="shared" si="1362"/>
        <v>0</v>
      </c>
      <c r="AW150" s="26">
        <f t="shared" si="1362"/>
        <v>0</v>
      </c>
      <c r="AX150" s="26">
        <f t="shared" si="1362"/>
        <v>0</v>
      </c>
      <c r="AY150" s="26">
        <f t="shared" si="1362"/>
        <v>0</v>
      </c>
      <c r="AZ150" s="26">
        <f t="shared" si="1362"/>
        <v>0</v>
      </c>
      <c r="BA150" s="26">
        <f t="shared" si="1362"/>
        <v>0</v>
      </c>
      <c r="BB150" s="26">
        <f t="shared" si="1362"/>
        <v>0</v>
      </c>
      <c r="BC150" s="565"/>
      <c r="BD150" s="488"/>
      <c r="BE150" s="498"/>
      <c r="BH150" s="103">
        <f>SUMIFS($S150:$BB150,$S140:$BB140,"1. SO")</f>
        <v>0</v>
      </c>
      <c r="BI150" s="103">
        <f>SUMIFS($S150:$BB150,$S140:$BB140,"2. SO")</f>
        <v>0</v>
      </c>
      <c r="BJ150" s="103">
        <f>SUMIFS($S150:$BB150,$S140:$BB140,"3. SO")</f>
        <v>0</v>
      </c>
      <c r="BK150" s="103">
        <f>SUMIFS($S150:$BB150,$S140:$BB140,"4. SO")</f>
        <v>0</v>
      </c>
      <c r="BL150" s="103">
        <f>SUMIFS($S150:$BB150,$S140:$BB140,"5. SO")</f>
        <v>0</v>
      </c>
      <c r="BM150" s="103">
        <f>SUMIFS($S150:$BB150,$S140:$BB140,"6. SO")</f>
        <v>0</v>
      </c>
      <c r="BN150" s="103">
        <f>SUMIFS($S150:$BB150,$S140:$BB140,"7. SO")</f>
        <v>0</v>
      </c>
      <c r="BO150" s="103">
        <f>SUMIFS($S150:$BB150,$S140:$BB140,"8. SO")</f>
        <v>0</v>
      </c>
      <c r="BP150" s="103">
        <f>SUMIFS($S150:$BB150,$S140:$BB140,"9. SO")</f>
        <v>0</v>
      </c>
      <c r="BQ150" s="103">
        <f>SUMIFS($S150:$BB150,$S140:$BB140,"10. SO")</f>
        <v>0</v>
      </c>
      <c r="BR150" s="103">
        <f>SUMIFS($S150:$BB150,$S140:$BB140,"11. SO")</f>
        <v>0</v>
      </c>
      <c r="BS150" s="103">
        <f>SUMIFS($S150:$BB150,$S140:$BB140,"12. SO")</f>
        <v>0</v>
      </c>
    </row>
    <row r="151" spans="1:71" s="51" customFormat="1" ht="23" customHeight="1" x14ac:dyDescent="0.35">
      <c r="A151" s="50"/>
      <c r="B151" s="67"/>
      <c r="C151" s="33"/>
      <c r="D151" s="33"/>
      <c r="E151" s="33"/>
      <c r="F151" s="33"/>
      <c r="G151" s="33"/>
      <c r="H151" s="33"/>
      <c r="I151" s="33"/>
      <c r="J151" s="19"/>
      <c r="K151" s="7"/>
      <c r="L151" s="135"/>
      <c r="M151" s="136"/>
      <c r="O151" s="470" t="s">
        <v>4</v>
      </c>
      <c r="P151" s="466"/>
      <c r="Q151" s="468"/>
      <c r="R151" s="210" t="s">
        <v>390</v>
      </c>
      <c r="S151" s="207"/>
      <c r="T151" s="207"/>
      <c r="U151" s="207"/>
      <c r="V151" s="207"/>
      <c r="W151" s="207"/>
      <c r="X151" s="207"/>
      <c r="Y151" s="207"/>
      <c r="Z151" s="207"/>
      <c r="AA151" s="207"/>
      <c r="AB151" s="207"/>
      <c r="AC151" s="207"/>
      <c r="AD151" s="207"/>
      <c r="AE151" s="207"/>
      <c r="AF151" s="207"/>
      <c r="AG151" s="207"/>
      <c r="AH151" s="207"/>
      <c r="AI151" s="207"/>
      <c r="AJ151" s="207"/>
      <c r="AK151" s="207"/>
      <c r="AL151" s="207"/>
      <c r="AM151" s="207"/>
      <c r="AN151" s="207"/>
      <c r="AO151" s="207"/>
      <c r="AP151" s="207"/>
      <c r="AQ151" s="117"/>
      <c r="AR151" s="117"/>
      <c r="AS151" s="117"/>
      <c r="AT151" s="117"/>
      <c r="AU151" s="117"/>
      <c r="AV151" s="117"/>
      <c r="AW151" s="117"/>
      <c r="AX151" s="117"/>
      <c r="AY151" s="117"/>
      <c r="AZ151" s="117"/>
      <c r="BA151" s="117"/>
      <c r="BB151" s="117"/>
      <c r="BC151" s="563">
        <f>SUM(S160:BB160)</f>
        <v>0</v>
      </c>
      <c r="BD151" s="486">
        <f>SUM(S161:BB161)</f>
        <v>0</v>
      </c>
      <c r="BE151" s="571"/>
    </row>
    <row r="152" spans="1:71" s="51" customFormat="1" ht="23" customHeight="1" x14ac:dyDescent="0.35">
      <c r="A152" s="50"/>
      <c r="B152" s="67"/>
      <c r="C152" s="33"/>
      <c r="D152" s="33"/>
      <c r="E152" s="33"/>
      <c r="F152" s="33"/>
      <c r="G152" s="33"/>
      <c r="H152" s="33"/>
      <c r="I152" s="33"/>
      <c r="J152" s="19"/>
      <c r="K152" s="7"/>
      <c r="L152" s="135"/>
      <c r="M152" s="136"/>
      <c r="O152" s="470"/>
      <c r="P152" s="467"/>
      <c r="Q152" s="469"/>
      <c r="R152" s="210" t="s">
        <v>77</v>
      </c>
      <c r="S152" s="118"/>
      <c r="T152" s="118"/>
      <c r="U152" s="118"/>
      <c r="V152" s="118"/>
      <c r="W152" s="118"/>
      <c r="X152" s="118"/>
      <c r="Y152" s="118"/>
      <c r="Z152" s="118"/>
      <c r="AA152" s="118"/>
      <c r="AB152" s="118"/>
      <c r="AC152" s="118"/>
      <c r="AD152" s="118"/>
      <c r="AE152" s="118"/>
      <c r="AF152" s="118"/>
      <c r="AG152" s="118"/>
      <c r="AH152" s="118"/>
      <c r="AI152" s="118"/>
      <c r="AJ152" s="118"/>
      <c r="AK152" s="118"/>
      <c r="AL152" s="118"/>
      <c r="AM152" s="118"/>
      <c r="AN152" s="118"/>
      <c r="AO152" s="118"/>
      <c r="AP152" s="118"/>
      <c r="AQ152" s="118"/>
      <c r="AR152" s="118"/>
      <c r="AS152" s="118"/>
      <c r="AT152" s="118"/>
      <c r="AU152" s="118"/>
      <c r="AV152" s="118"/>
      <c r="AW152" s="118"/>
      <c r="AX152" s="118"/>
      <c r="AY152" s="118"/>
      <c r="AZ152" s="118"/>
      <c r="BA152" s="118"/>
      <c r="BB152" s="118"/>
      <c r="BC152" s="564"/>
      <c r="BD152" s="487"/>
      <c r="BE152" s="497"/>
    </row>
    <row r="153" spans="1:71" s="51" customFormat="1" ht="29" x14ac:dyDescent="0.35">
      <c r="A153" s="50"/>
      <c r="B153" s="67"/>
      <c r="C153" s="33"/>
      <c r="D153" s="33"/>
      <c r="E153" s="33"/>
      <c r="F153" s="33"/>
      <c r="G153" s="33"/>
      <c r="H153" s="33"/>
      <c r="I153" s="33"/>
      <c r="J153" s="19"/>
      <c r="K153" s="7"/>
      <c r="L153" s="135"/>
      <c r="M153" s="136"/>
      <c r="O153" s="470"/>
      <c r="P153" s="467"/>
      <c r="Q153" s="469"/>
      <c r="R153" s="210" t="s">
        <v>88</v>
      </c>
      <c r="S153" s="119"/>
      <c r="T153" s="119"/>
      <c r="U153" s="119"/>
      <c r="V153" s="119"/>
      <c r="W153" s="119"/>
      <c r="X153" s="119"/>
      <c r="Y153" s="119"/>
      <c r="Z153" s="119"/>
      <c r="AA153" s="119"/>
      <c r="AB153" s="119"/>
      <c r="AC153" s="119"/>
      <c r="AD153" s="119"/>
      <c r="AE153" s="119"/>
      <c r="AF153" s="119"/>
      <c r="AG153" s="119"/>
      <c r="AH153" s="119"/>
      <c r="AI153" s="119"/>
      <c r="AJ153" s="119"/>
      <c r="AK153" s="119"/>
      <c r="AL153" s="119"/>
      <c r="AM153" s="119"/>
      <c r="AN153" s="119"/>
      <c r="AO153" s="119"/>
      <c r="AP153" s="119"/>
      <c r="AQ153" s="119"/>
      <c r="AR153" s="119"/>
      <c r="AS153" s="119"/>
      <c r="AT153" s="119"/>
      <c r="AU153" s="119"/>
      <c r="AV153" s="119"/>
      <c r="AW153" s="119"/>
      <c r="AX153" s="119"/>
      <c r="AY153" s="119"/>
      <c r="AZ153" s="119"/>
      <c r="BA153" s="119"/>
      <c r="BB153" s="119"/>
      <c r="BC153" s="564"/>
      <c r="BD153" s="487"/>
      <c r="BE153" s="497"/>
    </row>
    <row r="154" spans="1:71" s="51" customFormat="1" ht="14.5" hidden="1" customHeight="1" x14ac:dyDescent="0.35">
      <c r="A154" s="50"/>
      <c r="B154" s="67"/>
      <c r="C154" s="33"/>
      <c r="D154" s="33"/>
      <c r="E154" s="33"/>
      <c r="F154" s="33"/>
      <c r="G154" s="33"/>
      <c r="H154" s="33"/>
      <c r="I154" s="33"/>
      <c r="J154" s="19"/>
      <c r="K154" s="7"/>
      <c r="L154" s="135"/>
      <c r="M154" s="136"/>
      <c r="R154" s="211" t="s">
        <v>89</v>
      </c>
      <c r="S154" s="20">
        <f>IF(S152&lt;&gt;0,1,0)</f>
        <v>0</v>
      </c>
      <c r="T154" s="20">
        <f t="shared" ref="T154" si="1363">IF(S154&gt;0,S154+1,IF(T152&lt;&gt;0,1,0))</f>
        <v>0</v>
      </c>
      <c r="U154" s="20">
        <f t="shared" ref="U154" si="1364">IF(T154&gt;0,T154+1,IF(U152&lt;&gt;0,1,0))</f>
        <v>0</v>
      </c>
      <c r="V154" s="20">
        <f t="shared" ref="V154" si="1365">IF(U154&gt;0,U154+1,IF(V152&lt;&gt;0,1,0))</f>
        <v>0</v>
      </c>
      <c r="W154" s="20">
        <f t="shared" ref="W154" si="1366">IF(V154&gt;0,V154+1,IF(W152&lt;&gt;0,1,0))</f>
        <v>0</v>
      </c>
      <c r="X154" s="20">
        <f t="shared" ref="X154" si="1367">IF(W154&gt;0,W154+1,IF(X152&lt;&gt;0,1,0))</f>
        <v>0</v>
      </c>
      <c r="Y154" s="20">
        <f t="shared" ref="Y154" si="1368">IF(X154&gt;0,X154+1,IF(Y152&lt;&gt;0,1,0))</f>
        <v>0</v>
      </c>
      <c r="Z154" s="20">
        <f t="shared" ref="Z154" si="1369">IF(Y154&gt;0,Y154+1,IF(Z152&lt;&gt;0,1,0))</f>
        <v>0</v>
      </c>
      <c r="AA154" s="20">
        <f t="shared" ref="AA154" si="1370">IF(Z154&gt;0,Z154+1,IF(AA152&lt;&gt;0,1,0))</f>
        <v>0</v>
      </c>
      <c r="AB154" s="20">
        <f t="shared" ref="AB154" si="1371">IF(AA154&gt;0,AA154+1,IF(AB152&lt;&gt;0,1,0))</f>
        <v>0</v>
      </c>
      <c r="AC154" s="20">
        <f t="shared" ref="AC154" si="1372">IF(AB154&gt;0,AB154+1,IF(AC152&lt;&gt;0,1,0))</f>
        <v>0</v>
      </c>
      <c r="AD154" s="20">
        <f t="shared" ref="AD154" si="1373">IF(AC154&gt;0,AC154+1,IF(AD152&lt;&gt;0,1,0))</f>
        <v>0</v>
      </c>
      <c r="AE154" s="20">
        <f t="shared" ref="AE154" si="1374">IF(AD154&gt;0,AD154+1,IF(AE152&lt;&gt;0,1,0))</f>
        <v>0</v>
      </c>
      <c r="AF154" s="20">
        <f t="shared" ref="AF154" si="1375">IF(AE154&gt;0,AE154+1,IF(AF152&lt;&gt;0,1,0))</f>
        <v>0</v>
      </c>
      <c r="AG154" s="20">
        <f t="shared" ref="AG154" si="1376">IF(AF154&gt;0,AF154+1,IF(AG152&lt;&gt;0,1,0))</f>
        <v>0</v>
      </c>
      <c r="AH154" s="20">
        <f t="shared" ref="AH154" si="1377">IF(AG154&gt;0,AG154+1,IF(AH152&lt;&gt;0,1,0))</f>
        <v>0</v>
      </c>
      <c r="AI154" s="20">
        <f t="shared" ref="AI154" si="1378">IF(AH154&gt;0,AH154+1,IF(AI152&lt;&gt;0,1,0))</f>
        <v>0</v>
      </c>
      <c r="AJ154" s="20">
        <f t="shared" ref="AJ154" si="1379">IF(AI154&gt;0,AI154+1,IF(AJ152&lt;&gt;0,1,0))</f>
        <v>0</v>
      </c>
      <c r="AK154" s="20">
        <f t="shared" ref="AK154" si="1380">IF(AJ154&gt;0,AJ154+1,IF(AK152&lt;&gt;0,1,0))</f>
        <v>0</v>
      </c>
      <c r="AL154" s="20">
        <f t="shared" ref="AL154" si="1381">IF(AK154&gt;0,AK154+1,IF(AL152&lt;&gt;0,1,0))</f>
        <v>0</v>
      </c>
      <c r="AM154" s="20">
        <f t="shared" ref="AM154" si="1382">IF(AL154&gt;0,AL154+1,IF(AM152&lt;&gt;0,1,0))</f>
        <v>0</v>
      </c>
      <c r="AN154" s="20">
        <f t="shared" ref="AN154" si="1383">IF(AM154&gt;0,AM154+1,IF(AN152&lt;&gt;0,1,0))</f>
        <v>0</v>
      </c>
      <c r="AO154" s="20">
        <f t="shared" ref="AO154" si="1384">IF(AN154&gt;0,AN154+1,IF(AO152&lt;&gt;0,1,0))</f>
        <v>0</v>
      </c>
      <c r="AP154" s="20">
        <f t="shared" ref="AP154" si="1385">IF(AO154&gt;0,AO154+1,IF(AP152&lt;&gt;0,1,0))</f>
        <v>0</v>
      </c>
      <c r="AQ154" s="20">
        <f t="shared" ref="AQ154" si="1386">IF(AP154&gt;0,AP154+1,IF(AQ152&lt;&gt;0,1,0))</f>
        <v>0</v>
      </c>
      <c r="AR154" s="20">
        <f t="shared" ref="AR154" si="1387">IF(AQ154&gt;0,AQ154+1,IF(AR152&lt;&gt;0,1,0))</f>
        <v>0</v>
      </c>
      <c r="AS154" s="20">
        <f t="shared" ref="AS154" si="1388">IF(AR154&gt;0,AR154+1,IF(AS152&lt;&gt;0,1,0))</f>
        <v>0</v>
      </c>
      <c r="AT154" s="20">
        <f t="shared" ref="AT154" si="1389">IF(AS154&gt;0,AS154+1,IF(AT152&lt;&gt;0,1,0))</f>
        <v>0</v>
      </c>
      <c r="AU154" s="20">
        <f t="shared" ref="AU154" si="1390">IF(AT154&gt;0,AT154+1,IF(AU152&lt;&gt;0,1,0))</f>
        <v>0</v>
      </c>
      <c r="AV154" s="20">
        <f t="shared" ref="AV154" si="1391">IF(AU154&gt;0,AU154+1,IF(AV152&lt;&gt;0,1,0))</f>
        <v>0</v>
      </c>
      <c r="AW154" s="20">
        <f t="shared" ref="AW154" si="1392">IF(AV154&gt;0,AV154+1,IF(AW152&lt;&gt;0,1,0))</f>
        <v>0</v>
      </c>
      <c r="AX154" s="20">
        <f t="shared" ref="AX154" si="1393">IF(AW154&gt;0,AW154+1,IF(AX152&lt;&gt;0,1,0))</f>
        <v>0</v>
      </c>
      <c r="AY154" s="20">
        <f t="shared" ref="AY154" si="1394">IF(AX154&gt;0,AX154+1,IF(AY152&lt;&gt;0,1,0))</f>
        <v>0</v>
      </c>
      <c r="AZ154" s="20">
        <f t="shared" ref="AZ154" si="1395">IF(AY154&gt;0,AY154+1,IF(AZ152&lt;&gt;0,1,0))</f>
        <v>0</v>
      </c>
      <c r="BA154" s="20">
        <f t="shared" ref="BA154" si="1396">IF(AZ154&gt;0,AZ154+1,IF(BA152&lt;&gt;0,1,0))</f>
        <v>0</v>
      </c>
      <c r="BB154" s="20">
        <f t="shared" ref="BB154" si="1397">IF(BA154&gt;0,BA154+1,IF(BB152&lt;&gt;0,1,0))</f>
        <v>0</v>
      </c>
      <c r="BC154" s="564"/>
      <c r="BD154" s="487"/>
      <c r="BE154" s="497"/>
    </row>
    <row r="155" spans="1:71" s="51" customFormat="1" ht="14.5" hidden="1" customHeight="1" x14ac:dyDescent="0.35">
      <c r="A155" s="50"/>
      <c r="B155" s="67"/>
      <c r="C155" s="33"/>
      <c r="D155" s="33"/>
      <c r="E155" s="33"/>
      <c r="F155" s="33"/>
      <c r="G155" s="33"/>
      <c r="H155" s="33"/>
      <c r="I155" s="33"/>
      <c r="J155" s="19"/>
      <c r="K155" s="7"/>
      <c r="L155" s="135"/>
      <c r="M155" s="136"/>
      <c r="R155" s="211" t="s">
        <v>90</v>
      </c>
      <c r="S155" s="20">
        <f>S154</f>
        <v>0</v>
      </c>
      <c r="T155" s="20">
        <f>IF(T154=0,0,IF(OR(S155=0,S155=12),1,S155+1))</f>
        <v>0</v>
      </c>
      <c r="U155" s="20">
        <f t="shared" ref="U155" si="1398">IF(U154=0,0,IF(OR(T155=0,T155=12),1,T155+1))</f>
        <v>0</v>
      </c>
      <c r="V155" s="20">
        <f t="shared" ref="V155" si="1399">IF(V154=0,0,IF(OR(U155=0,U155=12),1,U155+1))</f>
        <v>0</v>
      </c>
      <c r="W155" s="20">
        <f t="shared" ref="W155" si="1400">IF(W154=0,0,IF(OR(V155=0,V155=12),1,V155+1))</f>
        <v>0</v>
      </c>
      <c r="X155" s="20">
        <f t="shared" ref="X155" si="1401">IF(X154=0,0,IF(OR(W155=0,W155=12),1,W155+1))</f>
        <v>0</v>
      </c>
      <c r="Y155" s="20">
        <f t="shared" ref="Y155" si="1402">IF(Y154=0,0,IF(OR(X155=0,X155=12),1,X155+1))</f>
        <v>0</v>
      </c>
      <c r="Z155" s="20">
        <f t="shared" ref="Z155" si="1403">IF(Z154=0,0,IF(OR(Y155=0,Y155=12),1,Y155+1))</f>
        <v>0</v>
      </c>
      <c r="AA155" s="20">
        <f t="shared" ref="AA155" si="1404">IF(AA154=0,0,IF(OR(Z155=0,Z155=12),1,Z155+1))</f>
        <v>0</v>
      </c>
      <c r="AB155" s="20">
        <f t="shared" ref="AB155" si="1405">IF(AB154=0,0,IF(OR(AA155=0,AA155=12),1,AA155+1))</f>
        <v>0</v>
      </c>
      <c r="AC155" s="20">
        <f t="shared" ref="AC155" si="1406">IF(AC154=0,0,IF(OR(AB155=0,AB155=12),1,AB155+1))</f>
        <v>0</v>
      </c>
      <c r="AD155" s="20">
        <f t="shared" ref="AD155" si="1407">IF(AD154=0,0,IF(OR(AC155=0,AC155=12),1,AC155+1))</f>
        <v>0</v>
      </c>
      <c r="AE155" s="20">
        <f t="shared" ref="AE155" si="1408">IF(AE154=0,0,IF(OR(AD155=0,AD155=12),1,AD155+1))</f>
        <v>0</v>
      </c>
      <c r="AF155" s="20">
        <f t="shared" ref="AF155" si="1409">IF(AF154=0,0,IF(OR(AE155=0,AE155=12),1,AE155+1))</f>
        <v>0</v>
      </c>
      <c r="AG155" s="20">
        <f t="shared" ref="AG155" si="1410">IF(AG154=0,0,IF(OR(AF155=0,AF155=12),1,AF155+1))</f>
        <v>0</v>
      </c>
      <c r="AH155" s="20">
        <f t="shared" ref="AH155" si="1411">IF(AH154=0,0,IF(OR(AG155=0,AG155=12),1,AG155+1))</f>
        <v>0</v>
      </c>
      <c r="AI155" s="20">
        <f t="shared" ref="AI155" si="1412">IF(AI154=0,0,IF(OR(AH155=0,AH155=12),1,AH155+1))</f>
        <v>0</v>
      </c>
      <c r="AJ155" s="20">
        <f t="shared" ref="AJ155" si="1413">IF(AJ154=0,0,IF(OR(AI155=0,AI155=12),1,AI155+1))</f>
        <v>0</v>
      </c>
      <c r="AK155" s="20">
        <f t="shared" ref="AK155" si="1414">IF(AK154=0,0,IF(OR(AJ155=0,AJ155=12),1,AJ155+1))</f>
        <v>0</v>
      </c>
      <c r="AL155" s="20">
        <f t="shared" ref="AL155" si="1415">IF(AL154=0,0,IF(OR(AK155=0,AK155=12),1,AK155+1))</f>
        <v>0</v>
      </c>
      <c r="AM155" s="20">
        <f t="shared" ref="AM155" si="1416">IF(AM154=0,0,IF(OR(AL155=0,AL155=12),1,AL155+1))</f>
        <v>0</v>
      </c>
      <c r="AN155" s="20">
        <f t="shared" ref="AN155" si="1417">IF(AN154=0,0,IF(OR(AM155=0,AM155=12),1,AM155+1))</f>
        <v>0</v>
      </c>
      <c r="AO155" s="20">
        <f t="shared" ref="AO155" si="1418">IF(AO154=0,0,IF(OR(AN155=0,AN155=12),1,AN155+1))</f>
        <v>0</v>
      </c>
      <c r="AP155" s="20">
        <f t="shared" ref="AP155" si="1419">IF(AP154=0,0,IF(OR(AO155=0,AO155=12),1,AO155+1))</f>
        <v>0</v>
      </c>
      <c r="AQ155" s="20">
        <f t="shared" ref="AQ155" si="1420">IF(AQ154=0,0,IF(OR(AP155=0,AP155=12),1,AP155+1))</f>
        <v>0</v>
      </c>
      <c r="AR155" s="20">
        <f t="shared" ref="AR155" si="1421">IF(AR154=0,0,IF(OR(AQ155=0,AQ155=12),1,AQ155+1))</f>
        <v>0</v>
      </c>
      <c r="AS155" s="20">
        <f t="shared" ref="AS155" si="1422">IF(AS154=0,0,IF(OR(AR155=0,AR155=12),1,AR155+1))</f>
        <v>0</v>
      </c>
      <c r="AT155" s="20">
        <f t="shared" ref="AT155" si="1423">IF(AT154=0,0,IF(OR(AS155=0,AS155=12),1,AS155+1))</f>
        <v>0</v>
      </c>
      <c r="AU155" s="20">
        <f t="shared" ref="AU155" si="1424">IF(AU154=0,0,IF(OR(AT155=0,AT155=12),1,AT155+1))</f>
        <v>0</v>
      </c>
      <c r="AV155" s="20">
        <f t="shared" ref="AV155" si="1425">IF(AV154=0,0,IF(OR(AU155=0,AU155=12),1,AU155+1))</f>
        <v>0</v>
      </c>
      <c r="AW155" s="20">
        <f t="shared" ref="AW155" si="1426">IF(AW154=0,0,IF(OR(AV155=0,AV155=12),1,AV155+1))</f>
        <v>0</v>
      </c>
      <c r="AX155" s="20">
        <f t="shared" ref="AX155" si="1427">IF(AX154=0,0,IF(OR(AW155=0,AW155=12),1,AW155+1))</f>
        <v>0</v>
      </c>
      <c r="AY155" s="20">
        <f t="shared" ref="AY155" si="1428">IF(AY154=0,0,IF(OR(AX155=0,AX155=12),1,AX155+1))</f>
        <v>0</v>
      </c>
      <c r="AZ155" s="20">
        <f t="shared" ref="AZ155" si="1429">IF(AZ154=0,0,IF(OR(AY155=0,AY155=12),1,AY155+1))</f>
        <v>0</v>
      </c>
      <c r="BA155" s="20">
        <f t="shared" ref="BA155" si="1430">IF(BA154=0,0,IF(OR(AZ155=0,AZ155=12),1,AZ155+1))</f>
        <v>0</v>
      </c>
      <c r="BB155" s="20">
        <f t="shared" ref="BB155" si="1431">IF(BB154=0,0,IF(OR(BA155=0,BA155=12),1,BA155+1))</f>
        <v>0</v>
      </c>
      <c r="BC155" s="564"/>
      <c r="BD155" s="487"/>
      <c r="BE155" s="497"/>
    </row>
    <row r="156" spans="1:71" s="51" customFormat="1" ht="43.5" x14ac:dyDescent="0.35">
      <c r="A156" s="50"/>
      <c r="B156" s="67"/>
      <c r="C156" s="33"/>
      <c r="D156" s="33"/>
      <c r="E156" s="33"/>
      <c r="F156" s="33"/>
      <c r="G156" s="33"/>
      <c r="H156" s="33"/>
      <c r="I156" s="33"/>
      <c r="J156" s="19"/>
      <c r="K156" s="7"/>
      <c r="L156" s="135"/>
      <c r="M156" s="136"/>
      <c r="R156" s="210" t="s">
        <v>165</v>
      </c>
      <c r="S156" s="22">
        <f>IF(S155&gt;0,IF(S159&gt;$F119,$F119,S159),0)</f>
        <v>0</v>
      </c>
      <c r="T156" s="22">
        <f>IF(T155&gt;0,IF((SUMIFS($S158:S158,$S155:S155,12)+IF(S155=12,0,S156)+T159)&gt;=$F119,$F119-FLOOR(SUMIFS($S158:S158,$S155:S155,12),1),IF(T155=1,T159,T159+S156)),0)</f>
        <v>0</v>
      </c>
      <c r="U156" s="22">
        <f>IF(U155&gt;0,IF((SUMIFS($S158:T158,$S155:T155,12)+IF(T155=12,0,T156)+U159)&gt;=$F119,$F119-FLOOR(SUMIFS($S158:T158,$S155:T155,12),1),IF(U155=1,U159,U159+T156)),0)</f>
        <v>0</v>
      </c>
      <c r="V156" s="22">
        <f>IF(V155&gt;0,IF((SUMIFS($S158:U158,$S155:U155,12)+IF(U155=12,0,U156)+V159)&gt;=$F119,$F119-FLOOR(SUMIFS($S158:U158,$S155:U155,12),1),IF(V155=1,V159,V159+U156)),0)</f>
        <v>0</v>
      </c>
      <c r="W156" s="22">
        <f>IF(W155&gt;0,IF((SUMIFS($S158:V158,$S155:V155,12)+IF(V155=12,0,V156)+W159)&gt;=$F119,$F119-FLOOR(SUMIFS($S158:V158,$S155:V155,12),1),IF(W155=1,W159,W159+V156)),0)</f>
        <v>0</v>
      </c>
      <c r="X156" s="22">
        <f>IF(X155&gt;0,IF((SUMIFS($S158:W158,$S155:W155,12)+IF(W155=12,0,W156)+X159)&gt;=$F119,$F119-FLOOR(SUMIFS($S158:W158,$S155:W155,12),1),IF(X155=1,X159,X159+W156)),0)</f>
        <v>0</v>
      </c>
      <c r="Y156" s="22">
        <f>IF(Y155&gt;0,IF((SUMIFS($S158:X158,$S155:X155,12)+IF(X155=12,0,X156)+Y159)&gt;=$F119,$F119-FLOOR(SUMIFS($S158:X158,$S155:X155,12),1),IF(Y155=1,Y159,Y159+X156)),0)</f>
        <v>0</v>
      </c>
      <c r="Z156" s="22">
        <f>IF(Z155&gt;0,IF((SUMIFS($S158:Y158,$S155:Y155,12)+IF(Y155=12,0,Y156)+Z159)&gt;=$F119,$F119-FLOOR(SUMIFS($S158:Y158,$S155:Y155,12),1),IF(Z155=1,Z159,Z159+Y156)),0)</f>
        <v>0</v>
      </c>
      <c r="AA156" s="22">
        <f>IF(AA155&gt;0,IF((SUMIFS($S158:Z158,$S155:Z155,12)+IF(Z155=12,0,Z156)+AA159)&gt;=$F119,$F119-FLOOR(SUMIFS($S158:Z158,$S155:Z155,12),1),IF(AA155=1,AA159,AA159+Z156)),0)</f>
        <v>0</v>
      </c>
      <c r="AB156" s="22">
        <f>IF(AB155&gt;0,IF((SUMIFS($S158:AA158,$S155:AA155,12)+IF(AA155=12,0,AA156)+AB159)&gt;=$F119,$F119-FLOOR(SUMIFS($S158:AA158,$S155:AA155,12),1),IF(AB155=1,AB159,AB159+AA156)),0)</f>
        <v>0</v>
      </c>
      <c r="AC156" s="22">
        <f>IF(AC155&gt;0,IF((SUMIFS($S158:AB158,$S155:AB155,12)+IF(AB155=12,0,AB156)+AC159)&gt;=$F119,$F119-FLOOR(SUMIFS($S158:AB158,$S155:AB155,12),1),IF(AC155=1,AC159,AC159+AB156)),0)</f>
        <v>0</v>
      </c>
      <c r="AD156" s="22">
        <f>IF(AD155&gt;0,IF((SUMIFS($S158:AC158,$S155:AC155,12)+IF(AC155=12,0,AC156)+AD159)&gt;=$F119,$F119-FLOOR(SUMIFS($S158:AC158,$S155:AC155,12),1),IF(AD155=1,AD159,AD159+AC156)),0)</f>
        <v>0</v>
      </c>
      <c r="AE156" s="22">
        <f>IF(AE155&gt;0,IF((SUMIFS($S158:AD158,$S155:AD155,12)+IF(AD155=12,0,AD156)+AE159)&gt;=$F119,$F119-FLOOR(SUMIFS($S158:AD158,$S155:AD155,12),1),IF(AE155=1,AE159,AE159+AD156)),0)</f>
        <v>0</v>
      </c>
      <c r="AF156" s="22">
        <f>IF(AF155&gt;0,IF((SUMIFS($S158:AE158,$S155:AE155,12)+IF(AE155=12,0,AE156)+AF159)&gt;=$F119,$F119-FLOOR(SUMIFS($S158:AE158,$S155:AE155,12),1),IF(AF155=1,AF159,AF159+AE156)),0)</f>
        <v>0</v>
      </c>
      <c r="AG156" s="22">
        <f>IF(AG155&gt;0,IF((SUMIFS($S158:AF158,$S155:AF155,12)+IF(AF155=12,0,AF156)+AG159)&gt;=$F119,$F119-FLOOR(SUMIFS($S158:AF158,$S155:AF155,12),1),IF(AG155=1,AG159,AG159+AF156)),0)</f>
        <v>0</v>
      </c>
      <c r="AH156" s="22">
        <f>IF(AH155&gt;0,IF((SUMIFS($S158:AG158,$S155:AG155,12)+IF(AG155=12,0,AG156)+AH159)&gt;=$F119,$F119-FLOOR(SUMIFS($S158:AG158,$S155:AG155,12),1),IF(AH155=1,AH159,AH159+AG156)),0)</f>
        <v>0</v>
      </c>
      <c r="AI156" s="22">
        <f>IF(AI155&gt;0,IF((SUMIFS($S158:AH158,$S155:AH155,12)+IF(AH155=12,0,AH156)+AI159)&gt;=$F119,$F119-FLOOR(SUMIFS($S158:AH158,$S155:AH155,12),1),IF(AI155=1,AI159,AI159+AH156)),0)</f>
        <v>0</v>
      </c>
      <c r="AJ156" s="22">
        <f>IF(AJ155&gt;0,IF((SUMIFS($S158:AI158,$S155:AI155,12)+IF(AI155=12,0,AI156)+AJ159)&gt;=$F119,$F119-FLOOR(SUMIFS($S158:AI158,$S155:AI155,12),1),IF(AJ155=1,AJ159,AJ159+AI156)),0)</f>
        <v>0</v>
      </c>
      <c r="AK156" s="22">
        <f>IF(AK155&gt;0,IF((SUMIFS($S158:AJ158,$S155:AJ155,12)+IF(AJ155=12,0,AJ156)+AK159)&gt;=$F119,$F119-FLOOR(SUMIFS($S158:AJ158,$S155:AJ155,12),1),IF(AK155=1,AK159,AK159+AJ156)),0)</f>
        <v>0</v>
      </c>
      <c r="AL156" s="22">
        <f>IF(AL155&gt;0,IF((SUMIFS($S158:AK158,$S155:AK155,12)+IF(AK155=12,0,AK156)+AL159)&gt;=$F119,$F119-FLOOR(SUMIFS($S158:AK158,$S155:AK155,12),1),IF(AL155=1,AL159,AL159+AK156)),0)</f>
        <v>0</v>
      </c>
      <c r="AM156" s="22">
        <f>IF(AM155&gt;0,IF((SUMIFS($S158:AL158,$S155:AL155,12)+IF(AL155=12,0,AL156)+AM159)&gt;=$F119,$F119-FLOOR(SUMIFS($S158:AL158,$S155:AL155,12),1),IF(AM155=1,AM159,AM159+AL156)),0)</f>
        <v>0</v>
      </c>
      <c r="AN156" s="22">
        <f>IF(AN155&gt;0,IF((SUMIFS($S158:AM158,$S155:AM155,12)+IF(AM155=12,0,AM156)+AN159)&gt;=$F119,$F119-FLOOR(SUMIFS($S158:AM158,$S155:AM155,12),1),IF(AN155=1,AN159,AN159+AM156)),0)</f>
        <v>0</v>
      </c>
      <c r="AO156" s="22">
        <f>IF(AO155&gt;0,IF((SUMIFS($S158:AN158,$S155:AN155,12)+IF(AN155=12,0,AN156)+AO159)&gt;=$F119,$F119-FLOOR(SUMIFS($S158:AN158,$S155:AN155,12),1),IF(AO155=1,AO159,AO159+AN156)),0)</f>
        <v>0</v>
      </c>
      <c r="AP156" s="22">
        <f>IF(AP155&gt;0,IF((SUMIFS($S158:AO158,$S155:AO155,12)+IF(AO155=12,0,AO156)+AP159)&gt;=$F119,$F119-FLOOR(SUMIFS($S158:AO158,$S155:AO155,12),1),IF(AP155=1,AP159,AP159+AO156)),0)</f>
        <v>0</v>
      </c>
      <c r="AQ156" s="22">
        <f>IF(AQ155&gt;0,IF((SUMIFS($S158:AP158,$S155:AP155,12)+IF(AP155=12,0,AP156)+AQ159)&gt;=$F119,$F119-FLOOR(SUMIFS($S158:AP158,$S155:AP155,12),1),IF(AQ155=1,AQ159,AQ159+AP156)),0)</f>
        <v>0</v>
      </c>
      <c r="AR156" s="22">
        <f>IF(AR155&gt;0,IF((SUMIFS($S158:AQ158,$S155:AQ155,12)+IF(AQ155=12,0,AQ156)+AR159)&gt;=$F119,$F119-FLOOR(SUMIFS($S158:AQ158,$S155:AQ155,12),1),IF(AR155=1,AR159,AR159+AQ156)),0)</f>
        <v>0</v>
      </c>
      <c r="AS156" s="22">
        <f>IF(AS155&gt;0,IF((SUMIFS($S158:AR158,$S155:AR155,12)+IF(AR155=12,0,AR156)+AS159)&gt;=$F119,$F119-FLOOR(SUMIFS($S158:AR158,$S155:AR155,12),1),IF(AS155=1,AS159,AS159+AR156)),0)</f>
        <v>0</v>
      </c>
      <c r="AT156" s="22">
        <f>IF(AT155&gt;0,IF((SUMIFS($S158:AS158,$S155:AS155,12)+IF(AS155=12,0,AS156)+AT159)&gt;=$F119,$F119-FLOOR(SUMIFS($S158:AS158,$S155:AS155,12),1),IF(AT155=1,AT159,AT159+AS156)),0)</f>
        <v>0</v>
      </c>
      <c r="AU156" s="22">
        <f>IF(AU155&gt;0,IF((SUMIFS($S158:AT158,$S155:AT155,12)+IF(AT155=12,0,AT156)+AU159)&gt;=$F119,$F119-FLOOR(SUMIFS($S158:AT158,$S155:AT155,12),1),IF(AU155=1,AU159,AU159+AT156)),0)</f>
        <v>0</v>
      </c>
      <c r="AV156" s="22">
        <f>IF(AV155&gt;0,IF((SUMIFS($S158:AU158,$S155:AU155,12)+IF(AU155=12,0,AU156)+AV159)&gt;=$F119,$F119-FLOOR(SUMIFS($S158:AU158,$S155:AU155,12),1),IF(AV155=1,AV159,AV159+AU156)),0)</f>
        <v>0</v>
      </c>
      <c r="AW156" s="22">
        <f>IF(AW155&gt;0,IF((SUMIFS($S158:AV158,$S155:AV155,12)+IF(AV155=12,0,AV156)+AW159)&gt;=$F119,$F119-FLOOR(SUMIFS($S158:AV158,$S155:AV155,12),1),IF(AW155=1,AW159,AW159+AV156)),0)</f>
        <v>0</v>
      </c>
      <c r="AX156" s="22">
        <f>IF(AX155&gt;0,IF((SUMIFS($S158:AW158,$S155:AW155,12)+IF(AW155=12,0,AW156)+AX159)&gt;=$F119,$F119-FLOOR(SUMIFS($S158:AW158,$S155:AW155,12),1),IF(AX155=1,AX159,AX159+AW156)),0)</f>
        <v>0</v>
      </c>
      <c r="AY156" s="22">
        <f>IF(AY155&gt;0,IF((SUMIFS($S158:AX158,$S155:AX155,12)+IF(AX155=12,0,AX156)+AY159)&gt;=$F119,$F119-FLOOR(SUMIFS($S158:AX158,$S155:AX155,12),1),IF(AY155=1,AY159,AY159+AX156)),0)</f>
        <v>0</v>
      </c>
      <c r="AZ156" s="22">
        <f>IF(AZ155&gt;0,IF((SUMIFS($S158:AY158,$S155:AY155,12)+IF(AY155=12,0,AY156)+AZ159)&gt;=$F119,$F119-FLOOR(SUMIFS($S158:AY158,$S155:AY155,12),1),IF(AZ155=1,AZ159,AZ159+AY156)),0)</f>
        <v>0</v>
      </c>
      <c r="BA156" s="22">
        <f>IF(BA155&gt;0,IF((SUMIFS($S158:AZ158,$S155:AZ155,12)+IF(AZ155=12,0,AZ156)+BA159)&gt;=$F119,$F119-FLOOR(SUMIFS($S158:AZ158,$S155:AZ155,12),1),IF(BA155=1,BA159,BA159+AZ156)),0)</f>
        <v>0</v>
      </c>
      <c r="BB156" s="22">
        <f>IF(BB155&gt;0,IF((SUMIFS($S158:BA158,$S155:BA155,12)+IF(BA155=12,0,BA156)+BB159)&gt;=$F119,$F119-FLOOR(SUMIFS($S158:BA158,$S155:BA155,12),1),IF(BB155=1,BB159,BB159+BA156)),0)</f>
        <v>0</v>
      </c>
      <c r="BC156" s="564"/>
      <c r="BD156" s="487"/>
      <c r="BE156" s="497"/>
    </row>
    <row r="157" spans="1:71" s="51" customFormat="1" ht="39" hidden="1" customHeight="1" x14ac:dyDescent="0.35">
      <c r="A157" s="50"/>
      <c r="B157" s="67"/>
      <c r="C157" s="33"/>
      <c r="D157" s="33"/>
      <c r="E157" s="33"/>
      <c r="F157" s="33"/>
      <c r="G157" s="33"/>
      <c r="H157" s="33"/>
      <c r="I157" s="33"/>
      <c r="J157" s="19"/>
      <c r="K157" s="7"/>
      <c r="L157" s="135"/>
      <c r="M157" s="136"/>
      <c r="R157" s="211" t="s">
        <v>111</v>
      </c>
      <c r="S157" s="21">
        <f>IF(S152&gt;0,S153,0)</f>
        <v>0</v>
      </c>
      <c r="T157" s="21">
        <f t="shared" ref="T157" si="1432">IF(T152&gt;0,IF(T155=1,T153,T153+S157),S157)</f>
        <v>0</v>
      </c>
      <c r="U157" s="21">
        <f t="shared" ref="U157" si="1433">IF(U152&gt;0,IF(U155=1,U153,U153+T157),T157)</f>
        <v>0</v>
      </c>
      <c r="V157" s="21">
        <f t="shared" ref="V157" si="1434">IF(V152&gt;0,IF(V155=1,V153,V153+U157),U157)</f>
        <v>0</v>
      </c>
      <c r="W157" s="21">
        <f t="shared" ref="W157" si="1435">IF(W152&gt;0,IF(W155=1,W153,W153+V157),V157)</f>
        <v>0</v>
      </c>
      <c r="X157" s="21">
        <f t="shared" ref="X157" si="1436">IF(X152&gt;0,IF(X155=1,X153,X153+W157),W157)</f>
        <v>0</v>
      </c>
      <c r="Y157" s="21">
        <f t="shared" ref="Y157" si="1437">IF(Y152&gt;0,IF(Y155=1,Y153,Y153+X157),X157)</f>
        <v>0</v>
      </c>
      <c r="Z157" s="21">
        <f t="shared" ref="Z157" si="1438">IF(Z152&gt;0,IF(Z155=1,Z153,Z153+Y157),Y157)</f>
        <v>0</v>
      </c>
      <c r="AA157" s="21">
        <f t="shared" ref="AA157" si="1439">IF(AA152&gt;0,IF(AA155=1,AA153,AA153+Z157),Z157)</f>
        <v>0</v>
      </c>
      <c r="AB157" s="21">
        <f t="shared" ref="AB157" si="1440">IF(AB152&gt;0,IF(AB155=1,AB153,AB153+AA157),AA157)</f>
        <v>0</v>
      </c>
      <c r="AC157" s="21">
        <f t="shared" ref="AC157" si="1441">IF(AC152&gt;0,IF(AC155=1,AC153,AC153+AB157),AB157)</f>
        <v>0</v>
      </c>
      <c r="AD157" s="21">
        <f t="shared" ref="AD157" si="1442">IF(AD152&gt;0,IF(AD155=1,AD153,AD153+AC157),AC157)</f>
        <v>0</v>
      </c>
      <c r="AE157" s="21">
        <f t="shared" ref="AE157" si="1443">IF(AE152&gt;0,IF(AE155=1,AE153,AE153+AD157),AD157)</f>
        <v>0</v>
      </c>
      <c r="AF157" s="21">
        <f t="shared" ref="AF157" si="1444">IF(AF152&gt;0,IF(AF155=1,AF153,AF153+AE157),AE157)</f>
        <v>0</v>
      </c>
      <c r="AG157" s="21">
        <f t="shared" ref="AG157" si="1445">IF(AG152&gt;0,IF(AG155=1,AG153,AG153+AF157),AF157)</f>
        <v>0</v>
      </c>
      <c r="AH157" s="21">
        <f t="shared" ref="AH157" si="1446">IF(AH152&gt;0,IF(AH155=1,AH153,AH153+AG157),AG157)</f>
        <v>0</v>
      </c>
      <c r="AI157" s="21">
        <f t="shared" ref="AI157" si="1447">IF(AI152&gt;0,IF(AI155=1,AI153,AI153+AH157),AH157)</f>
        <v>0</v>
      </c>
      <c r="AJ157" s="21">
        <f t="shared" ref="AJ157" si="1448">IF(AJ152&gt;0,IF(AJ155=1,AJ153,AJ153+AI157),AI157)</f>
        <v>0</v>
      </c>
      <c r="AK157" s="21">
        <f t="shared" ref="AK157" si="1449">IF(AK152&gt;0,IF(AK155=1,AK153,AK153+AJ157),AJ157)</f>
        <v>0</v>
      </c>
      <c r="AL157" s="21">
        <f t="shared" ref="AL157" si="1450">IF(AL152&gt;0,IF(AL155=1,AL153,AL153+AK157),AK157)</f>
        <v>0</v>
      </c>
      <c r="AM157" s="21">
        <f t="shared" ref="AM157" si="1451">IF(AM152&gt;0,IF(AM155=1,AM153,AM153+AL157),AL157)</f>
        <v>0</v>
      </c>
      <c r="AN157" s="21">
        <f t="shared" ref="AN157" si="1452">IF(AN152&gt;0,IF(AN155=1,AN153,AN153+AM157),AM157)</f>
        <v>0</v>
      </c>
      <c r="AO157" s="21">
        <f t="shared" ref="AO157" si="1453">IF(AO152&gt;0,IF(AO155=1,AO153,AO153+AN157),AN157)</f>
        <v>0</v>
      </c>
      <c r="AP157" s="21">
        <f t="shared" ref="AP157" si="1454">IF(AP152&gt;0,IF(AP155=1,AP153,AP153+AO157),AO157)</f>
        <v>0</v>
      </c>
      <c r="AQ157" s="21">
        <f t="shared" ref="AQ157" si="1455">IF(AQ152&gt;0,IF(AQ155=1,AQ153,AQ153+AP157),AP157)</f>
        <v>0</v>
      </c>
      <c r="AR157" s="21">
        <f t="shared" ref="AR157" si="1456">IF(AR152&gt;0,IF(AR155=1,AR153,AR153+AQ157),AQ157)</f>
        <v>0</v>
      </c>
      <c r="AS157" s="21">
        <f t="shared" ref="AS157" si="1457">IF(AS152&gt;0,IF(AS155=1,AS153,AS153+AR157),AR157)</f>
        <v>0</v>
      </c>
      <c r="AT157" s="21">
        <f t="shared" ref="AT157" si="1458">IF(AT152&gt;0,IF(AT155=1,AT153,AT153+AS157),AS157)</f>
        <v>0</v>
      </c>
      <c r="AU157" s="21">
        <f t="shared" ref="AU157" si="1459">IF(AU152&gt;0,IF(AU155=1,AU153,AU153+AT157),AT157)</f>
        <v>0</v>
      </c>
      <c r="AV157" s="21">
        <f t="shared" ref="AV157" si="1460">IF(AV152&gt;0,IF(AV155=1,AV153,AV153+AU157),AU157)</f>
        <v>0</v>
      </c>
      <c r="AW157" s="21">
        <f t="shared" ref="AW157" si="1461">IF(AW152&gt;0,IF(AW155=1,AW153,AW153+AV157),AV157)</f>
        <v>0</v>
      </c>
      <c r="AX157" s="21">
        <f t="shared" ref="AX157" si="1462">IF(AX152&gt;0,IF(AX155=1,AX153,AX153+AW157),AW157)</f>
        <v>0</v>
      </c>
      <c r="AY157" s="21">
        <f t="shared" ref="AY157" si="1463">IF(AY152&gt;0,IF(AY155=1,AY153,AY153+AX157),AX157)</f>
        <v>0</v>
      </c>
      <c r="AZ157" s="21">
        <f t="shared" ref="AZ157" si="1464">IF(AZ152&gt;0,IF(AZ155=1,AZ153,AZ153+AY157),AY157)</f>
        <v>0</v>
      </c>
      <c r="BA157" s="21">
        <f t="shared" ref="BA157" si="1465">IF(BA152&gt;0,IF(BA155=1,BA153,BA153+AZ157),AZ157)</f>
        <v>0</v>
      </c>
      <c r="BB157" s="21">
        <f t="shared" ref="BB157" si="1466">IF(BB152&gt;0,IF(BB155=1,BB153,BB153+BA157),BA157)</f>
        <v>0</v>
      </c>
      <c r="BC157" s="564"/>
      <c r="BD157" s="487"/>
      <c r="BE157" s="497"/>
    </row>
    <row r="158" spans="1:71" s="51" customFormat="1" ht="26" hidden="1" customHeight="1" x14ac:dyDescent="0.35">
      <c r="A158" s="50"/>
      <c r="B158" s="67"/>
      <c r="C158" s="33"/>
      <c r="D158" s="33"/>
      <c r="E158" s="33"/>
      <c r="F158" s="33"/>
      <c r="G158" s="33"/>
      <c r="H158" s="33"/>
      <c r="I158" s="33"/>
      <c r="J158" s="19"/>
      <c r="K158" s="7"/>
      <c r="L158" s="135"/>
      <c r="M158" s="136"/>
      <c r="R158" s="211" t="s">
        <v>112</v>
      </c>
      <c r="S158" s="21">
        <f>S160</f>
        <v>0</v>
      </c>
      <c r="T158" s="21">
        <f t="shared" ref="T158" si="1467">IF(T155=1,T160,T160+S158)</f>
        <v>0</v>
      </c>
      <c r="U158" s="21">
        <f t="shared" ref="U158" si="1468">IF(U155=1,U160,U160+T158)</f>
        <v>0</v>
      </c>
      <c r="V158" s="21">
        <f t="shared" ref="V158" si="1469">IF(V155=1,V160,V160+U158)</f>
        <v>0</v>
      </c>
      <c r="W158" s="21">
        <f t="shared" ref="W158" si="1470">IF(W155=1,W160,W160+V158)</f>
        <v>0</v>
      </c>
      <c r="X158" s="21">
        <f t="shared" ref="X158" si="1471">IF(X155=1,X160,X160+W158)</f>
        <v>0</v>
      </c>
      <c r="Y158" s="21">
        <f t="shared" ref="Y158" si="1472">IF(Y155=1,Y160,Y160+X158)</f>
        <v>0</v>
      </c>
      <c r="Z158" s="21">
        <f t="shared" ref="Z158" si="1473">IF(Z155=1,Z160,Z160+Y158)</f>
        <v>0</v>
      </c>
      <c r="AA158" s="21">
        <f t="shared" ref="AA158" si="1474">IF(AA155=1,AA160,AA160+Z158)</f>
        <v>0</v>
      </c>
      <c r="AB158" s="21">
        <f t="shared" ref="AB158" si="1475">IF(AB155=1,AB160,AB160+AA158)</f>
        <v>0</v>
      </c>
      <c r="AC158" s="21">
        <f t="shared" ref="AC158" si="1476">IF(AC155=1,AC160,AC160+AB158)</f>
        <v>0</v>
      </c>
      <c r="AD158" s="21">
        <f t="shared" ref="AD158" si="1477">IF(AD155=1,AD160,AD160+AC158)</f>
        <v>0</v>
      </c>
      <c r="AE158" s="21">
        <f t="shared" ref="AE158" si="1478">IF(AE155=1,AE160,AE160+AD158)</f>
        <v>0</v>
      </c>
      <c r="AF158" s="21">
        <f t="shared" ref="AF158" si="1479">IF(AF155=1,AF160,AF160+AE158)</f>
        <v>0</v>
      </c>
      <c r="AG158" s="21">
        <f t="shared" ref="AG158" si="1480">IF(AG155=1,AG160,AG160+AF158)</f>
        <v>0</v>
      </c>
      <c r="AH158" s="21">
        <f t="shared" ref="AH158" si="1481">IF(AH155=1,AH160,AH160+AG158)</f>
        <v>0</v>
      </c>
      <c r="AI158" s="21">
        <f t="shared" ref="AI158" si="1482">IF(AI155=1,AI160,AI160+AH158)</f>
        <v>0</v>
      </c>
      <c r="AJ158" s="21">
        <f t="shared" ref="AJ158" si="1483">IF(AJ155=1,AJ160,AJ160+AI158)</f>
        <v>0</v>
      </c>
      <c r="AK158" s="21">
        <f t="shared" ref="AK158" si="1484">IF(AK155=1,AK160,AK160+AJ158)</f>
        <v>0</v>
      </c>
      <c r="AL158" s="21">
        <f t="shared" ref="AL158" si="1485">IF(AL155=1,AL160,AL160+AK158)</f>
        <v>0</v>
      </c>
      <c r="AM158" s="21">
        <f t="shared" ref="AM158" si="1486">IF(AM155=1,AM160,AM160+AL158)</f>
        <v>0</v>
      </c>
      <c r="AN158" s="21">
        <f t="shared" ref="AN158" si="1487">IF(AN155=1,AN160,AN160+AM158)</f>
        <v>0</v>
      </c>
      <c r="AO158" s="21">
        <f t="shared" ref="AO158" si="1488">IF(AO155=1,AO160,AO160+AN158)</f>
        <v>0</v>
      </c>
      <c r="AP158" s="21">
        <f t="shared" ref="AP158" si="1489">IF(AP155=1,AP160,AP160+AO158)</f>
        <v>0</v>
      </c>
      <c r="AQ158" s="21">
        <f t="shared" ref="AQ158" si="1490">IF(AQ155=1,AQ160,AQ160+AP158)</f>
        <v>0</v>
      </c>
      <c r="AR158" s="21">
        <f t="shared" ref="AR158" si="1491">IF(AR155=1,AR160,AR160+AQ158)</f>
        <v>0</v>
      </c>
      <c r="AS158" s="21">
        <f t="shared" ref="AS158" si="1492">IF(AS155=1,AS160,AS160+AR158)</f>
        <v>0</v>
      </c>
      <c r="AT158" s="21">
        <f t="shared" ref="AT158" si="1493">IF(AT155=1,AT160,AT160+AS158)</f>
        <v>0</v>
      </c>
      <c r="AU158" s="21">
        <f t="shared" ref="AU158" si="1494">IF(AU155=1,AU160,AU160+AT158)</f>
        <v>0</v>
      </c>
      <c r="AV158" s="21">
        <f t="shared" ref="AV158" si="1495">IF(AV155=1,AV160,AV160+AU158)</f>
        <v>0</v>
      </c>
      <c r="AW158" s="21">
        <f t="shared" ref="AW158" si="1496">IF(AW155=1,AW160,AW160+AV158)</f>
        <v>0</v>
      </c>
      <c r="AX158" s="21">
        <f t="shared" ref="AX158" si="1497">IF(AX155=1,AX160,AX160+AW158)</f>
        <v>0</v>
      </c>
      <c r="AY158" s="21">
        <f t="shared" ref="AY158" si="1498">IF(AY155=1,AY160,AY160+AX158)</f>
        <v>0</v>
      </c>
      <c r="AZ158" s="21">
        <f t="shared" ref="AZ158" si="1499">IF(AZ155=1,AZ160,AZ160+AY158)</f>
        <v>0</v>
      </c>
      <c r="BA158" s="21">
        <f t="shared" ref="BA158" si="1500">IF(BA155=1,BA160,BA160+AZ158)</f>
        <v>0</v>
      </c>
      <c r="BB158" s="21">
        <f t="shared" ref="BB158" si="1501">IF(BB155=1,BB160,BB160+BA158)</f>
        <v>0</v>
      </c>
      <c r="BC158" s="564"/>
      <c r="BD158" s="487"/>
      <c r="BE158" s="497"/>
    </row>
    <row r="159" spans="1:71" s="51" customFormat="1" ht="43.5" x14ac:dyDescent="0.35">
      <c r="A159" s="50"/>
      <c r="B159" s="67"/>
      <c r="C159" s="33"/>
      <c r="D159" s="33"/>
      <c r="E159" s="33"/>
      <c r="F159" s="33"/>
      <c r="G159" s="33"/>
      <c r="H159" s="33"/>
      <c r="I159" s="33"/>
      <c r="J159" s="19"/>
      <c r="K159" s="7"/>
      <c r="L159" s="135"/>
      <c r="M159" s="136"/>
      <c r="R159" s="210" t="s">
        <v>110</v>
      </c>
      <c r="S159" s="22">
        <f t="shared" ref="S159:BB159" si="1502">1720/12*S152</f>
        <v>0</v>
      </c>
      <c r="T159" s="22">
        <f t="shared" si="1502"/>
        <v>0</v>
      </c>
      <c r="U159" s="22">
        <f t="shared" si="1502"/>
        <v>0</v>
      </c>
      <c r="V159" s="22">
        <f t="shared" si="1502"/>
        <v>0</v>
      </c>
      <c r="W159" s="22">
        <f t="shared" si="1502"/>
        <v>0</v>
      </c>
      <c r="X159" s="22">
        <f t="shared" si="1502"/>
        <v>0</v>
      </c>
      <c r="Y159" s="22">
        <f t="shared" si="1502"/>
        <v>0</v>
      </c>
      <c r="Z159" s="22">
        <f t="shared" si="1502"/>
        <v>0</v>
      </c>
      <c r="AA159" s="22">
        <f t="shared" si="1502"/>
        <v>0</v>
      </c>
      <c r="AB159" s="22">
        <f t="shared" si="1502"/>
        <v>0</v>
      </c>
      <c r="AC159" s="22">
        <f t="shared" si="1502"/>
        <v>0</v>
      </c>
      <c r="AD159" s="22">
        <f t="shared" si="1502"/>
        <v>0</v>
      </c>
      <c r="AE159" s="22">
        <f t="shared" si="1502"/>
        <v>0</v>
      </c>
      <c r="AF159" s="22">
        <f t="shared" si="1502"/>
        <v>0</v>
      </c>
      <c r="AG159" s="22">
        <f t="shared" si="1502"/>
        <v>0</v>
      </c>
      <c r="AH159" s="22">
        <f t="shared" si="1502"/>
        <v>0</v>
      </c>
      <c r="AI159" s="22">
        <f t="shared" si="1502"/>
        <v>0</v>
      </c>
      <c r="AJ159" s="22">
        <f t="shared" si="1502"/>
        <v>0</v>
      </c>
      <c r="AK159" s="22">
        <f t="shared" si="1502"/>
        <v>0</v>
      </c>
      <c r="AL159" s="22">
        <f t="shared" si="1502"/>
        <v>0</v>
      </c>
      <c r="AM159" s="22">
        <f t="shared" si="1502"/>
        <v>0</v>
      </c>
      <c r="AN159" s="22">
        <f t="shared" si="1502"/>
        <v>0</v>
      </c>
      <c r="AO159" s="22">
        <f t="shared" si="1502"/>
        <v>0</v>
      </c>
      <c r="AP159" s="22">
        <f t="shared" si="1502"/>
        <v>0</v>
      </c>
      <c r="AQ159" s="22">
        <f t="shared" si="1502"/>
        <v>0</v>
      </c>
      <c r="AR159" s="22">
        <f t="shared" si="1502"/>
        <v>0</v>
      </c>
      <c r="AS159" s="22">
        <f t="shared" si="1502"/>
        <v>0</v>
      </c>
      <c r="AT159" s="22">
        <f t="shared" si="1502"/>
        <v>0</v>
      </c>
      <c r="AU159" s="22">
        <f t="shared" si="1502"/>
        <v>0</v>
      </c>
      <c r="AV159" s="22">
        <f t="shared" si="1502"/>
        <v>0</v>
      </c>
      <c r="AW159" s="22">
        <f t="shared" si="1502"/>
        <v>0</v>
      </c>
      <c r="AX159" s="22">
        <f t="shared" si="1502"/>
        <v>0</v>
      </c>
      <c r="AY159" s="22">
        <f t="shared" si="1502"/>
        <v>0</v>
      </c>
      <c r="AZ159" s="22">
        <f t="shared" si="1502"/>
        <v>0</v>
      </c>
      <c r="BA159" s="22">
        <f t="shared" si="1502"/>
        <v>0</v>
      </c>
      <c r="BB159" s="22">
        <f t="shared" si="1502"/>
        <v>0</v>
      </c>
      <c r="BC159" s="564"/>
      <c r="BD159" s="487"/>
      <c r="BE159" s="497"/>
    </row>
    <row r="160" spans="1:71" s="51" customFormat="1" ht="29" x14ac:dyDescent="0.35">
      <c r="A160" s="50"/>
      <c r="B160" s="67"/>
      <c r="C160" s="33"/>
      <c r="D160" s="33"/>
      <c r="E160" s="33"/>
      <c r="F160" s="33"/>
      <c r="G160" s="33"/>
      <c r="H160" s="33"/>
      <c r="I160" s="33"/>
      <c r="J160" s="19"/>
      <c r="K160" s="7"/>
      <c r="L160" s="135"/>
      <c r="M160" s="136"/>
      <c r="R160" s="210" t="s">
        <v>103</v>
      </c>
      <c r="S160" s="22">
        <f>FLOOR(IF(OR(S155=0,S155=1),IF(S153&gt;=S159,S159,S153)+0.00000001,IF(S157&gt;=S156,S156,S157))+0.00000001,1)</f>
        <v>0</v>
      </c>
      <c r="T160" s="22">
        <f t="shared" ref="T160" si="1503">FLOOR(IF(OR(T155=0,T155=1),IF(T159&gt;T156,T156,IF(T153&gt;=T159,T159,T153)+0.00000001),IF(T157&gt;=T156,T156-S158,T157-S158)+0.00000001),1)</f>
        <v>0</v>
      </c>
      <c r="U160" s="22">
        <f t="shared" ref="U160" si="1504">FLOOR(IF(OR(U155=0,U155=1),IF(U159&gt;U156,U156,IF(U153&gt;=U159,U159,U153)+0.00000001),IF(U157&gt;=U156,U156-T158,U157-T158)+0.00000001),1)</f>
        <v>0</v>
      </c>
      <c r="V160" s="22">
        <f t="shared" ref="V160" si="1505">FLOOR(IF(OR(V155=0,V155=1),IF(V159&gt;V156,V156,IF(V153&gt;=V159,V159,V153)+0.00000001),IF(V157&gt;=V156,V156-U158,V157-U158)+0.00000001),1)</f>
        <v>0</v>
      </c>
      <c r="W160" s="22">
        <f t="shared" ref="W160" si="1506">FLOOR(IF(OR(W155=0,W155=1),IF(W159&gt;W156,W156,IF(W153&gt;=W159,W159,W153)+0.00000001),IF(W157&gt;=W156,W156-V158,W157-V158)+0.00000001),1)</f>
        <v>0</v>
      </c>
      <c r="X160" s="22">
        <f t="shared" ref="X160" si="1507">FLOOR(IF(OR(X155=0,X155=1),IF(X159&gt;X156,X156,IF(X153&gt;=X159,X159,X153)+0.00000001),IF(X157&gt;=X156,X156-W158,X157-W158)+0.00000001),1)</f>
        <v>0</v>
      </c>
      <c r="Y160" s="22">
        <f t="shared" ref="Y160" si="1508">FLOOR(IF(OR(Y155=0,Y155=1),IF(Y159&gt;Y156,Y156,IF(Y153&gt;=Y159,Y159,Y153)+0.00000001),IF(Y157&gt;=Y156,Y156-X158,Y157-X158)+0.00000001),1)</f>
        <v>0</v>
      </c>
      <c r="Z160" s="22">
        <f t="shared" ref="Z160" si="1509">FLOOR(IF(OR(Z155=0,Z155=1),IF(Z159&gt;Z156,Z156,IF(Z153&gt;=Z159,Z159,Z153)+0.00000001),IF(Z157&gt;=Z156,Z156-Y158,Z157-Y158)+0.00000001),1)</f>
        <v>0</v>
      </c>
      <c r="AA160" s="22">
        <f t="shared" ref="AA160" si="1510">FLOOR(IF(OR(AA155=0,AA155=1),IF(AA159&gt;AA156,AA156,IF(AA153&gt;=AA159,AA159,AA153)+0.00000001),IF(AA157&gt;=AA156,AA156-Z158,AA157-Z158)+0.00000001),1)</f>
        <v>0</v>
      </c>
      <c r="AB160" s="22">
        <f t="shared" ref="AB160" si="1511">FLOOR(IF(OR(AB155=0,AB155=1),IF(AB159&gt;AB156,AB156,IF(AB153&gt;=AB159,AB159,AB153)+0.00000001),IF(AB157&gt;=AB156,AB156-AA158,AB157-AA158)+0.00000001),1)</f>
        <v>0</v>
      </c>
      <c r="AC160" s="22">
        <f t="shared" ref="AC160" si="1512">FLOOR(IF(OR(AC155=0,AC155=1),IF(AC159&gt;AC156,AC156,IF(AC153&gt;=AC159,AC159,AC153)+0.00000001),IF(AC157&gt;=AC156,AC156-AB158,AC157-AB158)+0.00000001),1)</f>
        <v>0</v>
      </c>
      <c r="AD160" s="22">
        <f t="shared" ref="AD160" si="1513">FLOOR(IF(OR(AD155=0,AD155=1),IF(AD159&gt;AD156,AD156,IF(AD153&gt;=AD159,AD159,AD153)+0.00000001),IF(AD157&gt;=AD156,AD156-AC158,AD157-AC158)+0.00000001),1)</f>
        <v>0</v>
      </c>
      <c r="AE160" s="22">
        <f t="shared" ref="AE160" si="1514">FLOOR(IF(OR(AE155=0,AE155=1),IF(AE159&gt;AE156,AE156,IF(AE153&gt;=AE159,AE159,AE153)+0.00000001),IF(AE157&gt;=AE156,AE156-AD158,AE157-AD158)+0.00000001),1)</f>
        <v>0</v>
      </c>
      <c r="AF160" s="22">
        <f t="shared" ref="AF160" si="1515">FLOOR(IF(OR(AF155=0,AF155=1),IF(AF159&gt;AF156,AF156,IF(AF153&gt;=AF159,AF159,AF153)+0.00000001),IF(AF157&gt;=AF156,AF156-AE158,AF157-AE158)+0.00000001),1)</f>
        <v>0</v>
      </c>
      <c r="AG160" s="22">
        <f t="shared" ref="AG160" si="1516">FLOOR(IF(OR(AG155=0,AG155=1),IF(AG159&gt;AG156,AG156,IF(AG153&gt;=AG159,AG159,AG153)+0.00000001),IF(AG157&gt;=AG156,AG156-AF158,AG157-AF158)+0.00000001),1)</f>
        <v>0</v>
      </c>
      <c r="AH160" s="22">
        <f t="shared" ref="AH160" si="1517">FLOOR(IF(OR(AH155=0,AH155=1),IF(AH159&gt;AH156,AH156,IF(AH153&gt;=AH159,AH159,AH153)+0.00000001),IF(AH157&gt;=AH156,AH156-AG158,AH157-AG158)+0.00000001),1)</f>
        <v>0</v>
      </c>
      <c r="AI160" s="22">
        <f t="shared" ref="AI160" si="1518">FLOOR(IF(OR(AI155=0,AI155=1),IF(AI159&gt;AI156,AI156,IF(AI153&gt;=AI159,AI159,AI153)+0.00000001),IF(AI157&gt;=AI156,AI156-AH158,AI157-AH158)+0.00000001),1)</f>
        <v>0</v>
      </c>
      <c r="AJ160" s="22">
        <f t="shared" ref="AJ160" si="1519">FLOOR(IF(OR(AJ155=0,AJ155=1),IF(AJ159&gt;AJ156,AJ156,IF(AJ153&gt;=AJ159,AJ159,AJ153)+0.00000001),IF(AJ157&gt;=AJ156,AJ156-AI158,AJ157-AI158)+0.00000001),1)</f>
        <v>0</v>
      </c>
      <c r="AK160" s="22">
        <f t="shared" ref="AK160" si="1520">FLOOR(IF(OR(AK155=0,AK155=1),IF(AK159&gt;AK156,AK156,IF(AK153&gt;=AK159,AK159,AK153)+0.00000001),IF(AK157&gt;=AK156,AK156-AJ158,AK157-AJ158)+0.00000001),1)</f>
        <v>0</v>
      </c>
      <c r="AL160" s="22">
        <f t="shared" ref="AL160" si="1521">FLOOR(IF(OR(AL155=0,AL155=1),IF(AL159&gt;AL156,AL156,IF(AL153&gt;=AL159,AL159,AL153)+0.00000001),IF(AL157&gt;=AL156,AL156-AK158,AL157-AK158)+0.00000001),1)</f>
        <v>0</v>
      </c>
      <c r="AM160" s="22">
        <f t="shared" ref="AM160" si="1522">FLOOR(IF(OR(AM155=0,AM155=1),IF(AM159&gt;AM156,AM156,IF(AM153&gt;=AM159,AM159,AM153)+0.00000001),IF(AM157&gt;=AM156,AM156-AL158,AM157-AL158)+0.00000001),1)</f>
        <v>0</v>
      </c>
      <c r="AN160" s="22">
        <f t="shared" ref="AN160" si="1523">FLOOR(IF(OR(AN155=0,AN155=1),IF(AN159&gt;AN156,AN156,IF(AN153&gt;=AN159,AN159,AN153)+0.00000001),IF(AN157&gt;=AN156,AN156-AM158,AN157-AM158)+0.00000001),1)</f>
        <v>0</v>
      </c>
      <c r="AO160" s="22">
        <f t="shared" ref="AO160" si="1524">FLOOR(IF(OR(AO155=0,AO155=1),IF(AO159&gt;AO156,AO156,IF(AO153&gt;=AO159,AO159,AO153)+0.00000001),IF(AO157&gt;=AO156,AO156-AN158,AO157-AN158)+0.00000001),1)</f>
        <v>0</v>
      </c>
      <c r="AP160" s="22">
        <f t="shared" ref="AP160" si="1525">FLOOR(IF(OR(AP155=0,AP155=1),IF(AP159&gt;AP156,AP156,IF(AP153&gt;=AP159,AP159,AP153)+0.00000001),IF(AP157&gt;=AP156,AP156-AO158,AP157-AO158)+0.00000001),1)</f>
        <v>0</v>
      </c>
      <c r="AQ160" s="22">
        <f t="shared" ref="AQ160" si="1526">FLOOR(IF(OR(AQ155=0,AQ155=1),IF(AQ159&gt;AQ156,AQ156,IF(AQ153&gt;=AQ159,AQ159,AQ153)+0.00000001),IF(AQ157&gt;=AQ156,AQ156-AP158,AQ157-AP158)+0.00000001),1)</f>
        <v>0</v>
      </c>
      <c r="AR160" s="22">
        <f t="shared" ref="AR160" si="1527">FLOOR(IF(OR(AR155=0,AR155=1),IF(AR159&gt;AR156,AR156,IF(AR153&gt;=AR159,AR159,AR153)+0.00000001),IF(AR157&gt;=AR156,AR156-AQ158,AR157-AQ158)+0.00000001),1)</f>
        <v>0</v>
      </c>
      <c r="AS160" s="22">
        <f t="shared" ref="AS160" si="1528">FLOOR(IF(OR(AS155=0,AS155=1),IF(AS159&gt;AS156,AS156,IF(AS153&gt;=AS159,AS159,AS153)+0.00000001),IF(AS157&gt;=AS156,AS156-AR158,AS157-AR158)+0.00000001),1)</f>
        <v>0</v>
      </c>
      <c r="AT160" s="22">
        <f t="shared" ref="AT160" si="1529">FLOOR(IF(OR(AT155=0,AT155=1),IF(AT159&gt;AT156,AT156,IF(AT153&gt;=AT159,AT159,AT153)+0.00000001),IF(AT157&gt;=AT156,AT156-AS158,AT157-AS158)+0.00000001),1)</f>
        <v>0</v>
      </c>
      <c r="AU160" s="22">
        <f t="shared" ref="AU160" si="1530">FLOOR(IF(OR(AU155=0,AU155=1),IF(AU159&gt;AU156,AU156,IF(AU153&gt;=AU159,AU159,AU153)+0.00000001),IF(AU157&gt;=AU156,AU156-AT158,AU157-AT158)+0.00000001),1)</f>
        <v>0</v>
      </c>
      <c r="AV160" s="22">
        <f t="shared" ref="AV160" si="1531">FLOOR(IF(OR(AV155=0,AV155=1),IF(AV159&gt;AV156,AV156,IF(AV153&gt;=AV159,AV159,AV153)+0.00000001),IF(AV157&gt;=AV156,AV156-AU158,AV157-AU158)+0.00000001),1)</f>
        <v>0</v>
      </c>
      <c r="AW160" s="22">
        <f t="shared" ref="AW160" si="1532">FLOOR(IF(OR(AW155=0,AW155=1),IF(AW159&gt;AW156,AW156,IF(AW153&gt;=AW159,AW159,AW153)+0.00000001),IF(AW157&gt;=AW156,AW156-AV158,AW157-AV158)+0.00000001),1)</f>
        <v>0</v>
      </c>
      <c r="AX160" s="22">
        <f t="shared" ref="AX160" si="1533">FLOOR(IF(OR(AX155=0,AX155=1),IF(AX159&gt;AX156,AX156,IF(AX153&gt;=AX159,AX159,AX153)+0.00000001),IF(AX157&gt;=AX156,AX156-AW158,AX157-AW158)+0.00000001),1)</f>
        <v>0</v>
      </c>
      <c r="AY160" s="22">
        <f t="shared" ref="AY160" si="1534">FLOOR(IF(OR(AY155=0,AY155=1),IF(AY159&gt;AY156,AY156,IF(AY153&gt;=AY159,AY159,AY153)+0.00000001),IF(AY157&gt;=AY156,AY156-AX158,AY157-AX158)+0.00000001),1)</f>
        <v>0</v>
      </c>
      <c r="AZ160" s="22">
        <f t="shared" ref="AZ160" si="1535">FLOOR(IF(OR(AZ155=0,AZ155=1),IF(AZ159&gt;AZ156,AZ156,IF(AZ153&gt;=AZ159,AZ159,AZ153)+0.00000001),IF(AZ157&gt;=AZ156,AZ156-AY158,AZ157-AY158)+0.00000001),1)</f>
        <v>0</v>
      </c>
      <c r="BA160" s="22">
        <f t="shared" ref="BA160" si="1536">FLOOR(IF(OR(BA155=0,BA155=1),IF(BA159&gt;BA156,BA156,IF(BA153&gt;=BA159,BA159,BA153)+0.00000001),IF(BA157&gt;=BA156,BA156-AZ158,BA157-AZ158)+0.00000001),1)</f>
        <v>0</v>
      </c>
      <c r="BB160" s="22">
        <f t="shared" ref="BB160" si="1537">FLOOR(IF(OR(BB155=0,BB155=1),IF(BB159&gt;BB156,BB156,IF(BB153&gt;=BB159,BB159,BB153)+0.00000001),IF(BB157&gt;=BB156,BB156-BA158,BB157-BA158)+0.00000001),1)</f>
        <v>0</v>
      </c>
      <c r="BC160" s="564"/>
      <c r="BD160" s="487"/>
      <c r="BE160" s="497"/>
    </row>
    <row r="161" spans="1:71" s="51" customFormat="1" ht="29.5" thickBot="1" x14ac:dyDescent="0.4">
      <c r="A161" s="50"/>
      <c r="B161" s="67"/>
      <c r="C161" s="33"/>
      <c r="D161" s="33"/>
      <c r="E161" s="33"/>
      <c r="F161" s="33"/>
      <c r="G161" s="33"/>
      <c r="H161" s="33"/>
      <c r="I161" s="33"/>
      <c r="J161" s="19"/>
      <c r="K161" s="7"/>
      <c r="L161" s="135"/>
      <c r="M161" s="136"/>
      <c r="R161" s="212" t="s">
        <v>104</v>
      </c>
      <c r="S161" s="26">
        <f>IFERROR((S160*$H$119),0)</f>
        <v>0</v>
      </c>
      <c r="T161" s="26">
        <f t="shared" ref="T161:BB161" si="1538">IFERROR((T160*$H$119),0)</f>
        <v>0</v>
      </c>
      <c r="U161" s="26">
        <f t="shared" si="1538"/>
        <v>0</v>
      </c>
      <c r="V161" s="26">
        <f t="shared" si="1538"/>
        <v>0</v>
      </c>
      <c r="W161" s="26">
        <f t="shared" si="1538"/>
        <v>0</v>
      </c>
      <c r="X161" s="26">
        <f t="shared" si="1538"/>
        <v>0</v>
      </c>
      <c r="Y161" s="26">
        <f t="shared" si="1538"/>
        <v>0</v>
      </c>
      <c r="Z161" s="26">
        <f t="shared" si="1538"/>
        <v>0</v>
      </c>
      <c r="AA161" s="26">
        <f t="shared" si="1538"/>
        <v>0</v>
      </c>
      <c r="AB161" s="26">
        <f t="shared" si="1538"/>
        <v>0</v>
      </c>
      <c r="AC161" s="26">
        <f t="shared" si="1538"/>
        <v>0</v>
      </c>
      <c r="AD161" s="26">
        <f t="shared" si="1538"/>
        <v>0</v>
      </c>
      <c r="AE161" s="26">
        <f t="shared" si="1538"/>
        <v>0</v>
      </c>
      <c r="AF161" s="26">
        <f t="shared" si="1538"/>
        <v>0</v>
      </c>
      <c r="AG161" s="26">
        <f t="shared" si="1538"/>
        <v>0</v>
      </c>
      <c r="AH161" s="26">
        <f t="shared" si="1538"/>
        <v>0</v>
      </c>
      <c r="AI161" s="26">
        <f t="shared" si="1538"/>
        <v>0</v>
      </c>
      <c r="AJ161" s="26">
        <f t="shared" si="1538"/>
        <v>0</v>
      </c>
      <c r="AK161" s="26">
        <f t="shared" si="1538"/>
        <v>0</v>
      </c>
      <c r="AL161" s="26">
        <f t="shared" si="1538"/>
        <v>0</v>
      </c>
      <c r="AM161" s="26">
        <f t="shared" si="1538"/>
        <v>0</v>
      </c>
      <c r="AN161" s="26">
        <f t="shared" si="1538"/>
        <v>0</v>
      </c>
      <c r="AO161" s="26">
        <f t="shared" si="1538"/>
        <v>0</v>
      </c>
      <c r="AP161" s="26">
        <f t="shared" si="1538"/>
        <v>0</v>
      </c>
      <c r="AQ161" s="26">
        <f t="shared" si="1538"/>
        <v>0</v>
      </c>
      <c r="AR161" s="26">
        <f t="shared" si="1538"/>
        <v>0</v>
      </c>
      <c r="AS161" s="26">
        <f t="shared" si="1538"/>
        <v>0</v>
      </c>
      <c r="AT161" s="26">
        <f t="shared" si="1538"/>
        <v>0</v>
      </c>
      <c r="AU161" s="26">
        <f t="shared" si="1538"/>
        <v>0</v>
      </c>
      <c r="AV161" s="26">
        <f t="shared" si="1538"/>
        <v>0</v>
      </c>
      <c r="AW161" s="26">
        <f t="shared" si="1538"/>
        <v>0</v>
      </c>
      <c r="AX161" s="26">
        <f t="shared" si="1538"/>
        <v>0</v>
      </c>
      <c r="AY161" s="26">
        <f t="shared" si="1538"/>
        <v>0</v>
      </c>
      <c r="AZ161" s="26">
        <f t="shared" si="1538"/>
        <v>0</v>
      </c>
      <c r="BA161" s="26">
        <f t="shared" si="1538"/>
        <v>0</v>
      </c>
      <c r="BB161" s="26">
        <f t="shared" si="1538"/>
        <v>0</v>
      </c>
      <c r="BC161" s="565"/>
      <c r="BD161" s="488"/>
      <c r="BE161" s="498"/>
      <c r="BH161" s="103">
        <f>SUMIFS($S161:$BB161,$S151:$BB151,"1. SO")</f>
        <v>0</v>
      </c>
      <c r="BI161" s="103">
        <f>SUMIFS($S161:$BB161,$S151:$BB151,"2. SO")</f>
        <v>0</v>
      </c>
      <c r="BJ161" s="103">
        <f>SUMIFS($S161:$BB161,$S151:$BB151,"3. SO")</f>
        <v>0</v>
      </c>
      <c r="BK161" s="103">
        <f>SUMIFS($S161:$BB161,$S151:$BB151,"4. SO")</f>
        <v>0</v>
      </c>
      <c r="BL161" s="103">
        <f>SUMIFS($S161:$BB161,$S151:$BB151,"5. SO")</f>
        <v>0</v>
      </c>
      <c r="BM161" s="103">
        <f>SUMIFS($S161:$BB161,$S151:$BB151,"6. SO")</f>
        <v>0</v>
      </c>
      <c r="BN161" s="103">
        <f>SUMIFS($S161:$BB161,$S151:$BB151,"7. SO")</f>
        <v>0</v>
      </c>
      <c r="BO161" s="103">
        <f>SUMIFS($S161:$BB161,$S151:$BB151,"8. SO")</f>
        <v>0</v>
      </c>
      <c r="BP161" s="103">
        <f>SUMIFS($S161:$BB161,$S151:$BB151,"9. SO")</f>
        <v>0</v>
      </c>
      <c r="BQ161" s="103">
        <f>SUMIFS($S161:$BB161,$S151:$BB151,"10. SO")</f>
        <v>0</v>
      </c>
      <c r="BR161" s="103">
        <f>SUMIFS($S161:$BB161,$S151:$BB151,"11. SO")</f>
        <v>0</v>
      </c>
      <c r="BS161" s="103">
        <f>SUMIFS($S161:$BB161,$S151:$BB151,"12. SO")</f>
        <v>0</v>
      </c>
    </row>
    <row r="162" spans="1:71" s="51" customFormat="1" ht="23" customHeight="1" x14ac:dyDescent="0.35">
      <c r="A162" s="50"/>
      <c r="B162" s="67"/>
      <c r="C162" s="33"/>
      <c r="D162" s="33"/>
      <c r="E162" s="33"/>
      <c r="F162" s="33"/>
      <c r="G162" s="33"/>
      <c r="H162" s="33"/>
      <c r="I162" s="33"/>
      <c r="J162" s="19"/>
      <c r="K162" s="7"/>
      <c r="L162" s="135"/>
      <c r="M162" s="136"/>
      <c r="O162" s="470" t="s">
        <v>5</v>
      </c>
      <c r="P162" s="466"/>
      <c r="Q162" s="468"/>
      <c r="R162" s="210" t="s">
        <v>390</v>
      </c>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7"/>
      <c r="AY162" s="117"/>
      <c r="AZ162" s="117"/>
      <c r="BA162" s="117"/>
      <c r="BB162" s="117"/>
      <c r="BC162" s="563">
        <f>SUM(S171:BB171)</f>
        <v>0</v>
      </c>
      <c r="BD162" s="486">
        <f>SUM(S172:BB172)</f>
        <v>0</v>
      </c>
      <c r="BE162" s="571"/>
    </row>
    <row r="163" spans="1:71" s="51" customFormat="1" ht="23" customHeight="1" x14ac:dyDescent="0.35">
      <c r="A163" s="50"/>
      <c r="B163" s="67"/>
      <c r="C163" s="33"/>
      <c r="D163" s="33"/>
      <c r="E163" s="33"/>
      <c r="F163" s="33"/>
      <c r="G163" s="33"/>
      <c r="H163" s="33"/>
      <c r="I163" s="33"/>
      <c r="J163" s="19"/>
      <c r="K163" s="7"/>
      <c r="L163" s="135"/>
      <c r="M163" s="136"/>
      <c r="O163" s="470"/>
      <c r="P163" s="467"/>
      <c r="Q163" s="469"/>
      <c r="R163" s="210" t="s">
        <v>77</v>
      </c>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c r="AT163" s="118"/>
      <c r="AU163" s="118"/>
      <c r="AV163" s="118"/>
      <c r="AW163" s="118"/>
      <c r="AX163" s="118"/>
      <c r="AY163" s="118"/>
      <c r="AZ163" s="118"/>
      <c r="BA163" s="118"/>
      <c r="BB163" s="118"/>
      <c r="BC163" s="564"/>
      <c r="BD163" s="487"/>
      <c r="BE163" s="497"/>
    </row>
    <row r="164" spans="1:71" s="51" customFormat="1" ht="29" x14ac:dyDescent="0.35">
      <c r="A164" s="50"/>
      <c r="B164" s="67"/>
      <c r="C164" s="33"/>
      <c r="D164" s="33"/>
      <c r="E164" s="33"/>
      <c r="F164" s="33"/>
      <c r="G164" s="33"/>
      <c r="H164" s="33"/>
      <c r="I164" s="33"/>
      <c r="J164" s="19"/>
      <c r="K164" s="7"/>
      <c r="L164" s="135"/>
      <c r="M164" s="136"/>
      <c r="O164" s="470"/>
      <c r="P164" s="467"/>
      <c r="Q164" s="469"/>
      <c r="R164" s="210" t="s">
        <v>88</v>
      </c>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19"/>
      <c r="AY164" s="119"/>
      <c r="AZ164" s="119"/>
      <c r="BA164" s="119"/>
      <c r="BB164" s="119"/>
      <c r="BC164" s="564"/>
      <c r="BD164" s="487"/>
      <c r="BE164" s="497"/>
    </row>
    <row r="165" spans="1:71" s="51" customFormat="1" ht="14.5" hidden="1" customHeight="1" x14ac:dyDescent="0.35">
      <c r="A165" s="50"/>
      <c r="B165" s="67"/>
      <c r="C165" s="33"/>
      <c r="D165" s="33"/>
      <c r="E165" s="33"/>
      <c r="F165" s="33"/>
      <c r="G165" s="33"/>
      <c r="H165" s="33"/>
      <c r="I165" s="33"/>
      <c r="J165" s="19"/>
      <c r="K165" s="7"/>
      <c r="L165" s="135"/>
      <c r="M165" s="136"/>
      <c r="O165" s="220"/>
      <c r="R165" s="211" t="s">
        <v>89</v>
      </c>
      <c r="S165" s="20">
        <f>IF(S163&lt;&gt;0,1,0)</f>
        <v>0</v>
      </c>
      <c r="T165" s="20">
        <f t="shared" ref="T165" si="1539">IF(S165&gt;0,S165+1,IF(T163&lt;&gt;0,1,0))</f>
        <v>0</v>
      </c>
      <c r="U165" s="20">
        <f t="shared" ref="U165" si="1540">IF(T165&gt;0,T165+1,IF(U163&lt;&gt;0,1,0))</f>
        <v>0</v>
      </c>
      <c r="V165" s="20">
        <f t="shared" ref="V165" si="1541">IF(U165&gt;0,U165+1,IF(V163&lt;&gt;0,1,0))</f>
        <v>0</v>
      </c>
      <c r="W165" s="20">
        <f t="shared" ref="W165" si="1542">IF(V165&gt;0,V165+1,IF(W163&lt;&gt;0,1,0))</f>
        <v>0</v>
      </c>
      <c r="X165" s="20">
        <f t="shared" ref="X165" si="1543">IF(W165&gt;0,W165+1,IF(X163&lt;&gt;0,1,0))</f>
        <v>0</v>
      </c>
      <c r="Y165" s="20">
        <f t="shared" ref="Y165" si="1544">IF(X165&gt;0,X165+1,IF(Y163&lt;&gt;0,1,0))</f>
        <v>0</v>
      </c>
      <c r="Z165" s="20">
        <f t="shared" ref="Z165" si="1545">IF(Y165&gt;0,Y165+1,IF(Z163&lt;&gt;0,1,0))</f>
        <v>0</v>
      </c>
      <c r="AA165" s="20">
        <f t="shared" ref="AA165" si="1546">IF(Z165&gt;0,Z165+1,IF(AA163&lt;&gt;0,1,0))</f>
        <v>0</v>
      </c>
      <c r="AB165" s="20">
        <f t="shared" ref="AB165" si="1547">IF(AA165&gt;0,AA165+1,IF(AB163&lt;&gt;0,1,0))</f>
        <v>0</v>
      </c>
      <c r="AC165" s="20">
        <f t="shared" ref="AC165" si="1548">IF(AB165&gt;0,AB165+1,IF(AC163&lt;&gt;0,1,0))</f>
        <v>0</v>
      </c>
      <c r="AD165" s="20">
        <f t="shared" ref="AD165" si="1549">IF(AC165&gt;0,AC165+1,IF(AD163&lt;&gt;0,1,0))</f>
        <v>0</v>
      </c>
      <c r="AE165" s="20">
        <f t="shared" ref="AE165" si="1550">IF(AD165&gt;0,AD165+1,IF(AE163&lt;&gt;0,1,0))</f>
        <v>0</v>
      </c>
      <c r="AF165" s="20">
        <f t="shared" ref="AF165" si="1551">IF(AE165&gt;0,AE165+1,IF(AF163&lt;&gt;0,1,0))</f>
        <v>0</v>
      </c>
      <c r="AG165" s="20">
        <f t="shared" ref="AG165" si="1552">IF(AF165&gt;0,AF165+1,IF(AG163&lt;&gt;0,1,0))</f>
        <v>0</v>
      </c>
      <c r="AH165" s="20">
        <f t="shared" ref="AH165" si="1553">IF(AG165&gt;0,AG165+1,IF(AH163&lt;&gt;0,1,0))</f>
        <v>0</v>
      </c>
      <c r="AI165" s="20">
        <f t="shared" ref="AI165" si="1554">IF(AH165&gt;0,AH165+1,IF(AI163&lt;&gt;0,1,0))</f>
        <v>0</v>
      </c>
      <c r="AJ165" s="20">
        <f t="shared" ref="AJ165" si="1555">IF(AI165&gt;0,AI165+1,IF(AJ163&lt;&gt;0,1,0))</f>
        <v>0</v>
      </c>
      <c r="AK165" s="20">
        <f t="shared" ref="AK165" si="1556">IF(AJ165&gt;0,AJ165+1,IF(AK163&lt;&gt;0,1,0))</f>
        <v>0</v>
      </c>
      <c r="AL165" s="20">
        <f t="shared" ref="AL165" si="1557">IF(AK165&gt;0,AK165+1,IF(AL163&lt;&gt;0,1,0))</f>
        <v>0</v>
      </c>
      <c r="AM165" s="20">
        <f t="shared" ref="AM165" si="1558">IF(AL165&gt;0,AL165+1,IF(AM163&lt;&gt;0,1,0))</f>
        <v>0</v>
      </c>
      <c r="AN165" s="20">
        <f t="shared" ref="AN165" si="1559">IF(AM165&gt;0,AM165+1,IF(AN163&lt;&gt;0,1,0))</f>
        <v>0</v>
      </c>
      <c r="AO165" s="20">
        <f t="shared" ref="AO165" si="1560">IF(AN165&gt;0,AN165+1,IF(AO163&lt;&gt;0,1,0))</f>
        <v>0</v>
      </c>
      <c r="AP165" s="20">
        <f t="shared" ref="AP165" si="1561">IF(AO165&gt;0,AO165+1,IF(AP163&lt;&gt;0,1,0))</f>
        <v>0</v>
      </c>
      <c r="AQ165" s="20">
        <f t="shared" ref="AQ165" si="1562">IF(AP165&gt;0,AP165+1,IF(AQ163&lt;&gt;0,1,0))</f>
        <v>0</v>
      </c>
      <c r="AR165" s="20">
        <f t="shared" ref="AR165" si="1563">IF(AQ165&gt;0,AQ165+1,IF(AR163&lt;&gt;0,1,0))</f>
        <v>0</v>
      </c>
      <c r="AS165" s="20">
        <f t="shared" ref="AS165" si="1564">IF(AR165&gt;0,AR165+1,IF(AS163&lt;&gt;0,1,0))</f>
        <v>0</v>
      </c>
      <c r="AT165" s="20">
        <f t="shared" ref="AT165" si="1565">IF(AS165&gt;0,AS165+1,IF(AT163&lt;&gt;0,1,0))</f>
        <v>0</v>
      </c>
      <c r="AU165" s="20">
        <f t="shared" ref="AU165" si="1566">IF(AT165&gt;0,AT165+1,IF(AU163&lt;&gt;0,1,0))</f>
        <v>0</v>
      </c>
      <c r="AV165" s="20">
        <f t="shared" ref="AV165" si="1567">IF(AU165&gt;0,AU165+1,IF(AV163&lt;&gt;0,1,0))</f>
        <v>0</v>
      </c>
      <c r="AW165" s="20">
        <f t="shared" ref="AW165" si="1568">IF(AV165&gt;0,AV165+1,IF(AW163&lt;&gt;0,1,0))</f>
        <v>0</v>
      </c>
      <c r="AX165" s="20">
        <f t="shared" ref="AX165" si="1569">IF(AW165&gt;0,AW165+1,IF(AX163&lt;&gt;0,1,0))</f>
        <v>0</v>
      </c>
      <c r="AY165" s="20">
        <f t="shared" ref="AY165" si="1570">IF(AX165&gt;0,AX165+1,IF(AY163&lt;&gt;0,1,0))</f>
        <v>0</v>
      </c>
      <c r="AZ165" s="20">
        <f t="shared" ref="AZ165" si="1571">IF(AY165&gt;0,AY165+1,IF(AZ163&lt;&gt;0,1,0))</f>
        <v>0</v>
      </c>
      <c r="BA165" s="20">
        <f t="shared" ref="BA165" si="1572">IF(AZ165&gt;0,AZ165+1,IF(BA163&lt;&gt;0,1,0))</f>
        <v>0</v>
      </c>
      <c r="BB165" s="20">
        <f t="shared" ref="BB165" si="1573">IF(BA165&gt;0,BA165+1,IF(BB163&lt;&gt;0,1,0))</f>
        <v>0</v>
      </c>
      <c r="BC165" s="564"/>
      <c r="BD165" s="487"/>
      <c r="BE165" s="497"/>
    </row>
    <row r="166" spans="1:71" s="51" customFormat="1" ht="14.5" hidden="1" customHeight="1" x14ac:dyDescent="0.35">
      <c r="A166" s="50"/>
      <c r="B166" s="67"/>
      <c r="C166" s="33"/>
      <c r="D166" s="33"/>
      <c r="E166" s="33"/>
      <c r="F166" s="33"/>
      <c r="G166" s="33"/>
      <c r="H166" s="33"/>
      <c r="I166" s="33"/>
      <c r="J166" s="19"/>
      <c r="K166" s="7"/>
      <c r="L166" s="135"/>
      <c r="M166" s="136"/>
      <c r="O166" s="220"/>
      <c r="R166" s="211" t="s">
        <v>90</v>
      </c>
      <c r="S166" s="20">
        <f>S165</f>
        <v>0</v>
      </c>
      <c r="T166" s="20">
        <f>IF(T165=0,0,IF(OR(S166=0,S166=12),1,S166+1))</f>
        <v>0</v>
      </c>
      <c r="U166" s="20">
        <f t="shared" ref="U166" si="1574">IF(U165=0,0,IF(OR(T166=0,T166=12),1,T166+1))</f>
        <v>0</v>
      </c>
      <c r="V166" s="20">
        <f t="shared" ref="V166" si="1575">IF(V165=0,0,IF(OR(U166=0,U166=12),1,U166+1))</f>
        <v>0</v>
      </c>
      <c r="W166" s="20">
        <f t="shared" ref="W166" si="1576">IF(W165=0,0,IF(OR(V166=0,V166=12),1,V166+1))</f>
        <v>0</v>
      </c>
      <c r="X166" s="20">
        <f t="shared" ref="X166" si="1577">IF(X165=0,0,IF(OR(W166=0,W166=12),1,W166+1))</f>
        <v>0</v>
      </c>
      <c r="Y166" s="20">
        <f t="shared" ref="Y166" si="1578">IF(Y165=0,0,IF(OR(X166=0,X166=12),1,X166+1))</f>
        <v>0</v>
      </c>
      <c r="Z166" s="20">
        <f t="shared" ref="Z166" si="1579">IF(Z165=0,0,IF(OR(Y166=0,Y166=12),1,Y166+1))</f>
        <v>0</v>
      </c>
      <c r="AA166" s="20">
        <f t="shared" ref="AA166" si="1580">IF(AA165=0,0,IF(OR(Z166=0,Z166=12),1,Z166+1))</f>
        <v>0</v>
      </c>
      <c r="AB166" s="20">
        <f t="shared" ref="AB166" si="1581">IF(AB165=0,0,IF(OR(AA166=0,AA166=12),1,AA166+1))</f>
        <v>0</v>
      </c>
      <c r="AC166" s="20">
        <f t="shared" ref="AC166" si="1582">IF(AC165=0,0,IF(OR(AB166=0,AB166=12),1,AB166+1))</f>
        <v>0</v>
      </c>
      <c r="AD166" s="20">
        <f t="shared" ref="AD166" si="1583">IF(AD165=0,0,IF(OR(AC166=0,AC166=12),1,AC166+1))</f>
        <v>0</v>
      </c>
      <c r="AE166" s="20">
        <f t="shared" ref="AE166" si="1584">IF(AE165=0,0,IF(OR(AD166=0,AD166=12),1,AD166+1))</f>
        <v>0</v>
      </c>
      <c r="AF166" s="20">
        <f t="shared" ref="AF166" si="1585">IF(AF165=0,0,IF(OR(AE166=0,AE166=12),1,AE166+1))</f>
        <v>0</v>
      </c>
      <c r="AG166" s="20">
        <f t="shared" ref="AG166" si="1586">IF(AG165=0,0,IF(OR(AF166=0,AF166=12),1,AF166+1))</f>
        <v>0</v>
      </c>
      <c r="AH166" s="20">
        <f t="shared" ref="AH166" si="1587">IF(AH165=0,0,IF(OR(AG166=0,AG166=12),1,AG166+1))</f>
        <v>0</v>
      </c>
      <c r="AI166" s="20">
        <f t="shared" ref="AI166" si="1588">IF(AI165=0,0,IF(OR(AH166=0,AH166=12),1,AH166+1))</f>
        <v>0</v>
      </c>
      <c r="AJ166" s="20">
        <f t="shared" ref="AJ166" si="1589">IF(AJ165=0,0,IF(OR(AI166=0,AI166=12),1,AI166+1))</f>
        <v>0</v>
      </c>
      <c r="AK166" s="20">
        <f t="shared" ref="AK166" si="1590">IF(AK165=0,0,IF(OR(AJ166=0,AJ166=12),1,AJ166+1))</f>
        <v>0</v>
      </c>
      <c r="AL166" s="20">
        <f t="shared" ref="AL166" si="1591">IF(AL165=0,0,IF(OR(AK166=0,AK166=12),1,AK166+1))</f>
        <v>0</v>
      </c>
      <c r="AM166" s="20">
        <f t="shared" ref="AM166" si="1592">IF(AM165=0,0,IF(OR(AL166=0,AL166=12),1,AL166+1))</f>
        <v>0</v>
      </c>
      <c r="AN166" s="20">
        <f t="shared" ref="AN166" si="1593">IF(AN165=0,0,IF(OR(AM166=0,AM166=12),1,AM166+1))</f>
        <v>0</v>
      </c>
      <c r="AO166" s="20">
        <f t="shared" ref="AO166" si="1594">IF(AO165=0,0,IF(OR(AN166=0,AN166=12),1,AN166+1))</f>
        <v>0</v>
      </c>
      <c r="AP166" s="20">
        <f t="shared" ref="AP166" si="1595">IF(AP165=0,0,IF(OR(AO166=0,AO166=12),1,AO166+1))</f>
        <v>0</v>
      </c>
      <c r="AQ166" s="20">
        <f t="shared" ref="AQ166" si="1596">IF(AQ165=0,0,IF(OR(AP166=0,AP166=12),1,AP166+1))</f>
        <v>0</v>
      </c>
      <c r="AR166" s="20">
        <f t="shared" ref="AR166" si="1597">IF(AR165=0,0,IF(OR(AQ166=0,AQ166=12),1,AQ166+1))</f>
        <v>0</v>
      </c>
      <c r="AS166" s="20">
        <f t="shared" ref="AS166" si="1598">IF(AS165=0,0,IF(OR(AR166=0,AR166=12),1,AR166+1))</f>
        <v>0</v>
      </c>
      <c r="AT166" s="20">
        <f t="shared" ref="AT166" si="1599">IF(AT165=0,0,IF(OR(AS166=0,AS166=12),1,AS166+1))</f>
        <v>0</v>
      </c>
      <c r="AU166" s="20">
        <f t="shared" ref="AU166" si="1600">IF(AU165=0,0,IF(OR(AT166=0,AT166=12),1,AT166+1))</f>
        <v>0</v>
      </c>
      <c r="AV166" s="20">
        <f t="shared" ref="AV166" si="1601">IF(AV165=0,0,IF(OR(AU166=0,AU166=12),1,AU166+1))</f>
        <v>0</v>
      </c>
      <c r="AW166" s="20">
        <f t="shared" ref="AW166" si="1602">IF(AW165=0,0,IF(OR(AV166=0,AV166=12),1,AV166+1))</f>
        <v>0</v>
      </c>
      <c r="AX166" s="20">
        <f t="shared" ref="AX166" si="1603">IF(AX165=0,0,IF(OR(AW166=0,AW166=12),1,AW166+1))</f>
        <v>0</v>
      </c>
      <c r="AY166" s="20">
        <f t="shared" ref="AY166" si="1604">IF(AY165=0,0,IF(OR(AX166=0,AX166=12),1,AX166+1))</f>
        <v>0</v>
      </c>
      <c r="AZ166" s="20">
        <f t="shared" ref="AZ166" si="1605">IF(AZ165=0,0,IF(OR(AY166=0,AY166=12),1,AY166+1))</f>
        <v>0</v>
      </c>
      <c r="BA166" s="20">
        <f t="shared" ref="BA166" si="1606">IF(BA165=0,0,IF(OR(AZ166=0,AZ166=12),1,AZ166+1))</f>
        <v>0</v>
      </c>
      <c r="BB166" s="20">
        <f t="shared" ref="BB166" si="1607">IF(BB165=0,0,IF(OR(BA166=0,BA166=12),1,BA166+1))</f>
        <v>0</v>
      </c>
      <c r="BC166" s="564"/>
      <c r="BD166" s="487"/>
      <c r="BE166" s="497"/>
    </row>
    <row r="167" spans="1:71" s="51" customFormat="1" ht="43.5" x14ac:dyDescent="0.35">
      <c r="A167" s="50"/>
      <c r="B167" s="67"/>
      <c r="C167" s="33"/>
      <c r="D167" s="33"/>
      <c r="E167" s="33"/>
      <c r="F167" s="33"/>
      <c r="G167" s="33"/>
      <c r="H167" s="33"/>
      <c r="I167" s="33"/>
      <c r="J167" s="19"/>
      <c r="K167" s="7"/>
      <c r="L167" s="135"/>
      <c r="M167" s="136"/>
      <c r="O167" s="220"/>
      <c r="R167" s="210" t="s">
        <v>165</v>
      </c>
      <c r="S167" s="22">
        <f>IF(S166&gt;0,IF(S170&gt;$F119,$F119,S170),0)</f>
        <v>0</v>
      </c>
      <c r="T167" s="22">
        <f>IF(T166&gt;0,IF((SUMIFS($S169:S169,$S166:S166,12)+IF(S166=12,0,S167)+T170)&gt;=$F119,$F119-FLOOR(SUMIFS($S169:S169,$S166:S166,12),1),IF(T166=1,T170,T170+S167)),0)</f>
        <v>0</v>
      </c>
      <c r="U167" s="22">
        <f>IF(U166&gt;0,IF((SUMIFS($S169:T169,$S166:T166,12)+IF(T166=12,0,T167)+U170)&gt;=$F119,$F119-FLOOR(SUMIFS($S169:T169,$S166:T166,12),1),IF(U166=1,U170,U170+T167)),0)</f>
        <v>0</v>
      </c>
      <c r="V167" s="22">
        <f>IF(V166&gt;0,IF((SUMIFS($S169:U169,$S166:U166,12)+IF(U166=12,0,U167)+V170)&gt;=$F119,$F119-FLOOR(SUMIFS($S169:U169,$S166:U166,12),1),IF(V166=1,V170,V170+U167)),0)</f>
        <v>0</v>
      </c>
      <c r="W167" s="22">
        <f>IF(W166&gt;0,IF((SUMIFS($S169:V169,$S166:V166,12)+IF(V166=12,0,V167)+W170)&gt;=$F119,$F119-FLOOR(SUMIFS($S169:V169,$S166:V166,12),1),IF(W166=1,W170,W170+V167)),0)</f>
        <v>0</v>
      </c>
      <c r="X167" s="22">
        <f>IF(X166&gt;0,IF((SUMIFS($S169:W169,$S166:W166,12)+IF(W166=12,0,W167)+X170)&gt;=$F119,$F119-FLOOR(SUMIFS($S169:W169,$S166:W166,12),1),IF(X166=1,X170,X170+W167)),0)</f>
        <v>0</v>
      </c>
      <c r="Y167" s="22">
        <f>IF(Y166&gt;0,IF((SUMIFS($S169:X169,$S166:X166,12)+IF(X166=12,0,X167)+Y170)&gt;=$F119,$F119-FLOOR(SUMIFS($S169:X169,$S166:X166,12),1),IF(Y166=1,Y170,Y170+X167)),0)</f>
        <v>0</v>
      </c>
      <c r="Z167" s="22">
        <f>IF(Z166&gt;0,IF((SUMIFS($S169:Y169,$S166:Y166,12)+IF(Y166=12,0,Y167)+Z170)&gt;=$F119,$F119-FLOOR(SUMIFS($S169:Y169,$S166:Y166,12),1),IF(Z166=1,Z170,Z170+Y167)),0)</f>
        <v>0</v>
      </c>
      <c r="AA167" s="22">
        <f>IF(AA166&gt;0,IF((SUMIFS($S169:Z169,$S166:Z166,12)+IF(Z166=12,0,Z167)+AA170)&gt;=$F119,$F119-FLOOR(SUMIFS($S169:Z169,$S166:Z166,12),1),IF(AA166=1,AA170,AA170+Z167)),0)</f>
        <v>0</v>
      </c>
      <c r="AB167" s="22">
        <f>IF(AB166&gt;0,IF((SUMIFS($S169:AA169,$S166:AA166,12)+IF(AA166=12,0,AA167)+AB170)&gt;=$F119,$F119-FLOOR(SUMIFS($S169:AA169,$S166:AA166,12),1),IF(AB166=1,AB170,AB170+AA167)),0)</f>
        <v>0</v>
      </c>
      <c r="AC167" s="22">
        <f>IF(AC166&gt;0,IF((SUMIFS($S169:AB169,$S166:AB166,12)+IF(AB166=12,0,AB167)+AC170)&gt;=$F119,$F119-FLOOR(SUMIFS($S169:AB169,$S166:AB166,12),1),IF(AC166=1,AC170,AC170+AB167)),0)</f>
        <v>0</v>
      </c>
      <c r="AD167" s="22">
        <f>IF(AD166&gt;0,IF((SUMIFS($S169:AC169,$S166:AC166,12)+IF(AC166=12,0,AC167)+AD170)&gt;=$F119,$F119-FLOOR(SUMIFS($S169:AC169,$S166:AC166,12),1),IF(AD166=1,AD170,AD170+AC167)),0)</f>
        <v>0</v>
      </c>
      <c r="AE167" s="22">
        <f>IF(AE166&gt;0,IF((SUMIFS($S169:AD169,$S166:AD166,12)+IF(AD166=12,0,AD167)+AE170)&gt;=$F119,$F119-FLOOR(SUMIFS($S169:AD169,$S166:AD166,12),1),IF(AE166=1,AE170,AE170+AD167)),0)</f>
        <v>0</v>
      </c>
      <c r="AF167" s="22">
        <f>IF(AF166&gt;0,IF((SUMIFS($S169:AE169,$S166:AE166,12)+IF(AE166=12,0,AE167)+AF170)&gt;=$F119,$F119-FLOOR(SUMIFS($S169:AE169,$S166:AE166,12),1),IF(AF166=1,AF170,AF170+AE167)),0)</f>
        <v>0</v>
      </c>
      <c r="AG167" s="22">
        <f>IF(AG166&gt;0,IF((SUMIFS($S169:AF169,$S166:AF166,12)+IF(AF166=12,0,AF167)+AG170)&gt;=$F119,$F119-FLOOR(SUMIFS($S169:AF169,$S166:AF166,12),1),IF(AG166=1,AG170,AG170+AF167)),0)</f>
        <v>0</v>
      </c>
      <c r="AH167" s="22">
        <f>IF(AH166&gt;0,IF((SUMIFS($S169:AG169,$S166:AG166,12)+IF(AG166=12,0,AG167)+AH170)&gt;=$F119,$F119-FLOOR(SUMIFS($S169:AG169,$S166:AG166,12),1),IF(AH166=1,AH170,AH170+AG167)),0)</f>
        <v>0</v>
      </c>
      <c r="AI167" s="22">
        <f>IF(AI166&gt;0,IF((SUMIFS($S169:AH169,$S166:AH166,12)+IF(AH166=12,0,AH167)+AI170)&gt;=$F119,$F119-FLOOR(SUMIFS($S169:AH169,$S166:AH166,12),1),IF(AI166=1,AI170,AI170+AH167)),0)</f>
        <v>0</v>
      </c>
      <c r="AJ167" s="22">
        <f>IF(AJ166&gt;0,IF((SUMIFS($S169:AI169,$S166:AI166,12)+IF(AI166=12,0,AI167)+AJ170)&gt;=$F119,$F119-FLOOR(SUMIFS($S169:AI169,$S166:AI166,12),1),IF(AJ166=1,AJ170,AJ170+AI167)),0)</f>
        <v>0</v>
      </c>
      <c r="AK167" s="22">
        <f>IF(AK166&gt;0,IF((SUMIFS($S169:AJ169,$S166:AJ166,12)+IF(AJ166=12,0,AJ167)+AK170)&gt;=$F119,$F119-FLOOR(SUMIFS($S169:AJ169,$S166:AJ166,12),1),IF(AK166=1,AK170,AK170+AJ167)),0)</f>
        <v>0</v>
      </c>
      <c r="AL167" s="22">
        <f>IF(AL166&gt;0,IF((SUMIFS($S169:AK169,$S166:AK166,12)+IF(AK166=12,0,AK167)+AL170)&gt;=$F119,$F119-FLOOR(SUMIFS($S169:AK169,$S166:AK166,12),1),IF(AL166=1,AL170,AL170+AK167)),0)</f>
        <v>0</v>
      </c>
      <c r="AM167" s="22">
        <f>IF(AM166&gt;0,IF((SUMIFS($S169:AL169,$S166:AL166,12)+IF(AL166=12,0,AL167)+AM170)&gt;=$F119,$F119-FLOOR(SUMIFS($S169:AL169,$S166:AL166,12),1),IF(AM166=1,AM170,AM170+AL167)),0)</f>
        <v>0</v>
      </c>
      <c r="AN167" s="22">
        <f>IF(AN166&gt;0,IF((SUMIFS($S169:AM169,$S166:AM166,12)+IF(AM166=12,0,AM167)+AN170)&gt;=$F119,$F119-FLOOR(SUMIFS($S169:AM169,$S166:AM166,12),1),IF(AN166=1,AN170,AN170+AM167)),0)</f>
        <v>0</v>
      </c>
      <c r="AO167" s="22">
        <f>IF(AO166&gt;0,IF((SUMIFS($S169:AN169,$S166:AN166,12)+IF(AN166=12,0,AN167)+AO170)&gt;=$F119,$F119-FLOOR(SUMIFS($S169:AN169,$S166:AN166,12),1),IF(AO166=1,AO170,AO170+AN167)),0)</f>
        <v>0</v>
      </c>
      <c r="AP167" s="22">
        <f>IF(AP166&gt;0,IF((SUMIFS($S169:AO169,$S166:AO166,12)+IF(AO166=12,0,AO167)+AP170)&gt;=$F119,$F119-FLOOR(SUMIFS($S169:AO169,$S166:AO166,12),1),IF(AP166=1,AP170,AP170+AO167)),0)</f>
        <v>0</v>
      </c>
      <c r="AQ167" s="22">
        <f>IF(AQ166&gt;0,IF((SUMIFS($S169:AP169,$S166:AP166,12)+IF(AP166=12,0,AP167)+AQ170)&gt;=$F119,$F119-FLOOR(SUMIFS($S169:AP169,$S166:AP166,12),1),IF(AQ166=1,AQ170,AQ170+AP167)),0)</f>
        <v>0</v>
      </c>
      <c r="AR167" s="22">
        <f>IF(AR166&gt;0,IF((SUMIFS($S169:AQ169,$S166:AQ166,12)+IF(AQ166=12,0,AQ167)+AR170)&gt;=$F119,$F119-FLOOR(SUMIFS($S169:AQ169,$S166:AQ166,12),1),IF(AR166=1,AR170,AR170+AQ167)),0)</f>
        <v>0</v>
      </c>
      <c r="AS167" s="22">
        <f>IF(AS166&gt;0,IF((SUMIFS($S169:AR169,$S166:AR166,12)+IF(AR166=12,0,AR167)+AS170)&gt;=$F119,$F119-FLOOR(SUMIFS($S169:AR169,$S166:AR166,12),1),IF(AS166=1,AS170,AS170+AR167)),0)</f>
        <v>0</v>
      </c>
      <c r="AT167" s="22">
        <f>IF(AT166&gt;0,IF((SUMIFS($S169:AS169,$S166:AS166,12)+IF(AS166=12,0,AS167)+AT170)&gt;=$F119,$F119-FLOOR(SUMIFS($S169:AS169,$S166:AS166,12),1),IF(AT166=1,AT170,AT170+AS167)),0)</f>
        <v>0</v>
      </c>
      <c r="AU167" s="22">
        <f>IF(AU166&gt;0,IF((SUMIFS($S169:AT169,$S166:AT166,12)+IF(AT166=12,0,AT167)+AU170)&gt;=$F119,$F119-FLOOR(SUMIFS($S169:AT169,$S166:AT166,12),1),IF(AU166=1,AU170,AU170+AT167)),0)</f>
        <v>0</v>
      </c>
      <c r="AV167" s="22">
        <f>IF(AV166&gt;0,IF((SUMIFS($S169:AU169,$S166:AU166,12)+IF(AU166=12,0,AU167)+AV170)&gt;=$F119,$F119-FLOOR(SUMIFS($S169:AU169,$S166:AU166,12),1),IF(AV166=1,AV170,AV170+AU167)),0)</f>
        <v>0</v>
      </c>
      <c r="AW167" s="22">
        <f>IF(AW166&gt;0,IF((SUMIFS($S169:AV169,$S166:AV166,12)+IF(AV166=12,0,AV167)+AW170)&gt;=$F119,$F119-FLOOR(SUMIFS($S169:AV169,$S166:AV166,12),1),IF(AW166=1,AW170,AW170+AV167)),0)</f>
        <v>0</v>
      </c>
      <c r="AX167" s="22">
        <f>IF(AX166&gt;0,IF((SUMIFS($S169:AW169,$S166:AW166,12)+IF(AW166=12,0,AW167)+AX170)&gt;=$F119,$F119-FLOOR(SUMIFS($S169:AW169,$S166:AW166,12),1),IF(AX166=1,AX170,AX170+AW167)),0)</f>
        <v>0</v>
      </c>
      <c r="AY167" s="22">
        <f>IF(AY166&gt;0,IF((SUMIFS($S169:AX169,$S166:AX166,12)+IF(AX166=12,0,AX167)+AY170)&gt;=$F119,$F119-FLOOR(SUMIFS($S169:AX169,$S166:AX166,12),1),IF(AY166=1,AY170,AY170+AX167)),0)</f>
        <v>0</v>
      </c>
      <c r="AZ167" s="22">
        <f>IF(AZ166&gt;0,IF((SUMIFS($S169:AY169,$S166:AY166,12)+IF(AY166=12,0,AY167)+AZ170)&gt;=$F119,$F119-FLOOR(SUMIFS($S169:AY169,$S166:AY166,12),1),IF(AZ166=1,AZ170,AZ170+AY167)),0)</f>
        <v>0</v>
      </c>
      <c r="BA167" s="22">
        <f>IF(BA166&gt;0,IF((SUMIFS($S169:AZ169,$S166:AZ166,12)+IF(AZ166=12,0,AZ167)+BA170)&gt;=$F119,$F119-FLOOR(SUMIFS($S169:AZ169,$S166:AZ166,12),1),IF(BA166=1,BA170,BA170+AZ167)),0)</f>
        <v>0</v>
      </c>
      <c r="BB167" s="22">
        <f>IF(BB166&gt;0,IF((SUMIFS($S169:BA169,$S166:BA166,12)+IF(BA166=12,0,BA167)+BB170)&gt;=$F119,$F119-FLOOR(SUMIFS($S169:BA169,$S166:BA166,12),1),IF(BB166=1,BB170,BB170+BA167)),0)</f>
        <v>0</v>
      </c>
      <c r="BC167" s="564"/>
      <c r="BD167" s="487"/>
      <c r="BE167" s="497"/>
    </row>
    <row r="168" spans="1:71" s="51" customFormat="1" ht="39" hidden="1" customHeight="1" x14ac:dyDescent="0.35">
      <c r="A168" s="50"/>
      <c r="B168" s="67"/>
      <c r="C168" s="33"/>
      <c r="D168" s="33"/>
      <c r="E168" s="33"/>
      <c r="F168" s="33"/>
      <c r="G168" s="33"/>
      <c r="H168" s="33"/>
      <c r="I168" s="33"/>
      <c r="J168" s="19"/>
      <c r="K168" s="7"/>
      <c r="L168" s="135"/>
      <c r="M168" s="136"/>
      <c r="O168" s="220"/>
      <c r="R168" s="211" t="s">
        <v>111</v>
      </c>
      <c r="S168" s="21">
        <f>IF(S163&gt;0,S164,0)</f>
        <v>0</v>
      </c>
      <c r="T168" s="21">
        <f t="shared" ref="T168" si="1608">IF(T163&gt;0,IF(T166=1,T164,T164+S168),S168)</f>
        <v>0</v>
      </c>
      <c r="U168" s="21">
        <f t="shared" ref="U168" si="1609">IF(U163&gt;0,IF(U166=1,U164,U164+T168),T168)</f>
        <v>0</v>
      </c>
      <c r="V168" s="21">
        <f t="shared" ref="V168" si="1610">IF(V163&gt;0,IF(V166=1,V164,V164+U168),U168)</f>
        <v>0</v>
      </c>
      <c r="W168" s="21">
        <f t="shared" ref="W168" si="1611">IF(W163&gt;0,IF(W166=1,W164,W164+V168),V168)</f>
        <v>0</v>
      </c>
      <c r="X168" s="21">
        <f t="shared" ref="X168" si="1612">IF(X163&gt;0,IF(X166=1,X164,X164+W168),W168)</f>
        <v>0</v>
      </c>
      <c r="Y168" s="21">
        <f t="shared" ref="Y168" si="1613">IF(Y163&gt;0,IF(Y166=1,Y164,Y164+X168),X168)</f>
        <v>0</v>
      </c>
      <c r="Z168" s="21">
        <f t="shared" ref="Z168" si="1614">IF(Z163&gt;0,IF(Z166=1,Z164,Z164+Y168),Y168)</f>
        <v>0</v>
      </c>
      <c r="AA168" s="21">
        <f t="shared" ref="AA168" si="1615">IF(AA163&gt;0,IF(AA166=1,AA164,AA164+Z168),Z168)</f>
        <v>0</v>
      </c>
      <c r="AB168" s="21">
        <f t="shared" ref="AB168" si="1616">IF(AB163&gt;0,IF(AB166=1,AB164,AB164+AA168),AA168)</f>
        <v>0</v>
      </c>
      <c r="AC168" s="21">
        <f t="shared" ref="AC168" si="1617">IF(AC163&gt;0,IF(AC166=1,AC164,AC164+AB168),AB168)</f>
        <v>0</v>
      </c>
      <c r="AD168" s="21">
        <f t="shared" ref="AD168" si="1618">IF(AD163&gt;0,IF(AD166=1,AD164,AD164+AC168),AC168)</f>
        <v>0</v>
      </c>
      <c r="AE168" s="21">
        <f t="shared" ref="AE168" si="1619">IF(AE163&gt;0,IF(AE166=1,AE164,AE164+AD168),AD168)</f>
        <v>0</v>
      </c>
      <c r="AF168" s="21">
        <f t="shared" ref="AF168" si="1620">IF(AF163&gt;0,IF(AF166=1,AF164,AF164+AE168),AE168)</f>
        <v>0</v>
      </c>
      <c r="AG168" s="21">
        <f t="shared" ref="AG168" si="1621">IF(AG163&gt;0,IF(AG166=1,AG164,AG164+AF168),AF168)</f>
        <v>0</v>
      </c>
      <c r="AH168" s="21">
        <f t="shared" ref="AH168" si="1622">IF(AH163&gt;0,IF(AH166=1,AH164,AH164+AG168),AG168)</f>
        <v>0</v>
      </c>
      <c r="AI168" s="21">
        <f t="shared" ref="AI168" si="1623">IF(AI163&gt;0,IF(AI166=1,AI164,AI164+AH168),AH168)</f>
        <v>0</v>
      </c>
      <c r="AJ168" s="21">
        <f t="shared" ref="AJ168" si="1624">IF(AJ163&gt;0,IF(AJ166=1,AJ164,AJ164+AI168),AI168)</f>
        <v>0</v>
      </c>
      <c r="AK168" s="21">
        <f t="shared" ref="AK168" si="1625">IF(AK163&gt;0,IF(AK166=1,AK164,AK164+AJ168),AJ168)</f>
        <v>0</v>
      </c>
      <c r="AL168" s="21">
        <f t="shared" ref="AL168" si="1626">IF(AL163&gt;0,IF(AL166=1,AL164,AL164+AK168),AK168)</f>
        <v>0</v>
      </c>
      <c r="AM168" s="21">
        <f t="shared" ref="AM168" si="1627">IF(AM163&gt;0,IF(AM166=1,AM164,AM164+AL168),AL168)</f>
        <v>0</v>
      </c>
      <c r="AN168" s="21">
        <f t="shared" ref="AN168" si="1628">IF(AN163&gt;0,IF(AN166=1,AN164,AN164+AM168),AM168)</f>
        <v>0</v>
      </c>
      <c r="AO168" s="21">
        <f t="shared" ref="AO168" si="1629">IF(AO163&gt;0,IF(AO166=1,AO164,AO164+AN168),AN168)</f>
        <v>0</v>
      </c>
      <c r="AP168" s="21">
        <f t="shared" ref="AP168" si="1630">IF(AP163&gt;0,IF(AP166=1,AP164,AP164+AO168),AO168)</f>
        <v>0</v>
      </c>
      <c r="AQ168" s="21">
        <f t="shared" ref="AQ168" si="1631">IF(AQ163&gt;0,IF(AQ166=1,AQ164,AQ164+AP168),AP168)</f>
        <v>0</v>
      </c>
      <c r="AR168" s="21">
        <f t="shared" ref="AR168" si="1632">IF(AR163&gt;0,IF(AR166=1,AR164,AR164+AQ168),AQ168)</f>
        <v>0</v>
      </c>
      <c r="AS168" s="21">
        <f t="shared" ref="AS168" si="1633">IF(AS163&gt;0,IF(AS166=1,AS164,AS164+AR168),AR168)</f>
        <v>0</v>
      </c>
      <c r="AT168" s="21">
        <f t="shared" ref="AT168" si="1634">IF(AT163&gt;0,IF(AT166=1,AT164,AT164+AS168),AS168)</f>
        <v>0</v>
      </c>
      <c r="AU168" s="21">
        <f t="shared" ref="AU168" si="1635">IF(AU163&gt;0,IF(AU166=1,AU164,AU164+AT168),AT168)</f>
        <v>0</v>
      </c>
      <c r="AV168" s="21">
        <f t="shared" ref="AV168" si="1636">IF(AV163&gt;0,IF(AV166=1,AV164,AV164+AU168),AU168)</f>
        <v>0</v>
      </c>
      <c r="AW168" s="21">
        <f t="shared" ref="AW168" si="1637">IF(AW163&gt;0,IF(AW166=1,AW164,AW164+AV168),AV168)</f>
        <v>0</v>
      </c>
      <c r="AX168" s="21">
        <f t="shared" ref="AX168" si="1638">IF(AX163&gt;0,IF(AX166=1,AX164,AX164+AW168),AW168)</f>
        <v>0</v>
      </c>
      <c r="AY168" s="21">
        <f t="shared" ref="AY168" si="1639">IF(AY163&gt;0,IF(AY166=1,AY164,AY164+AX168),AX168)</f>
        <v>0</v>
      </c>
      <c r="AZ168" s="21">
        <f t="shared" ref="AZ168" si="1640">IF(AZ163&gt;0,IF(AZ166=1,AZ164,AZ164+AY168),AY168)</f>
        <v>0</v>
      </c>
      <c r="BA168" s="21">
        <f t="shared" ref="BA168" si="1641">IF(BA163&gt;0,IF(BA166=1,BA164,BA164+AZ168),AZ168)</f>
        <v>0</v>
      </c>
      <c r="BB168" s="21">
        <f t="shared" ref="BB168" si="1642">IF(BB163&gt;0,IF(BB166=1,BB164,BB164+BA168),BA168)</f>
        <v>0</v>
      </c>
      <c r="BC168" s="564"/>
      <c r="BD168" s="487"/>
      <c r="BE168" s="497"/>
    </row>
    <row r="169" spans="1:71" s="51" customFormat="1" ht="26" hidden="1" customHeight="1" x14ac:dyDescent="0.35">
      <c r="A169" s="50"/>
      <c r="B169" s="67"/>
      <c r="C169" s="33"/>
      <c r="D169" s="33"/>
      <c r="E169" s="33"/>
      <c r="F169" s="33"/>
      <c r="G169" s="33"/>
      <c r="H169" s="33"/>
      <c r="I169" s="33"/>
      <c r="J169" s="19"/>
      <c r="K169" s="7"/>
      <c r="L169" s="135"/>
      <c r="M169" s="136"/>
      <c r="O169" s="220"/>
      <c r="R169" s="211" t="s">
        <v>112</v>
      </c>
      <c r="S169" s="21">
        <f>S171</f>
        <v>0</v>
      </c>
      <c r="T169" s="21">
        <f t="shared" ref="T169" si="1643">IF(T166=1,T171,T171+S169)</f>
        <v>0</v>
      </c>
      <c r="U169" s="21">
        <f t="shared" ref="U169" si="1644">IF(U166=1,U171,U171+T169)</f>
        <v>0</v>
      </c>
      <c r="V169" s="21">
        <f t="shared" ref="V169" si="1645">IF(V166=1,V171,V171+U169)</f>
        <v>0</v>
      </c>
      <c r="W169" s="21">
        <f t="shared" ref="W169" si="1646">IF(W166=1,W171,W171+V169)</f>
        <v>0</v>
      </c>
      <c r="X169" s="21">
        <f t="shared" ref="X169" si="1647">IF(X166=1,X171,X171+W169)</f>
        <v>0</v>
      </c>
      <c r="Y169" s="21">
        <f t="shared" ref="Y169" si="1648">IF(Y166=1,Y171,Y171+X169)</f>
        <v>0</v>
      </c>
      <c r="Z169" s="21">
        <f t="shared" ref="Z169" si="1649">IF(Z166=1,Z171,Z171+Y169)</f>
        <v>0</v>
      </c>
      <c r="AA169" s="21">
        <f t="shared" ref="AA169" si="1650">IF(AA166=1,AA171,AA171+Z169)</f>
        <v>0</v>
      </c>
      <c r="AB169" s="21">
        <f t="shared" ref="AB169" si="1651">IF(AB166=1,AB171,AB171+AA169)</f>
        <v>0</v>
      </c>
      <c r="AC169" s="21">
        <f t="shared" ref="AC169" si="1652">IF(AC166=1,AC171,AC171+AB169)</f>
        <v>0</v>
      </c>
      <c r="AD169" s="21">
        <f t="shared" ref="AD169" si="1653">IF(AD166=1,AD171,AD171+AC169)</f>
        <v>0</v>
      </c>
      <c r="AE169" s="21">
        <f t="shared" ref="AE169" si="1654">IF(AE166=1,AE171,AE171+AD169)</f>
        <v>0</v>
      </c>
      <c r="AF169" s="21">
        <f t="shared" ref="AF169" si="1655">IF(AF166=1,AF171,AF171+AE169)</f>
        <v>0</v>
      </c>
      <c r="AG169" s="21">
        <f t="shared" ref="AG169" si="1656">IF(AG166=1,AG171,AG171+AF169)</f>
        <v>0</v>
      </c>
      <c r="AH169" s="21">
        <f t="shared" ref="AH169" si="1657">IF(AH166=1,AH171,AH171+AG169)</f>
        <v>0</v>
      </c>
      <c r="AI169" s="21">
        <f t="shared" ref="AI169" si="1658">IF(AI166=1,AI171,AI171+AH169)</f>
        <v>0</v>
      </c>
      <c r="AJ169" s="21">
        <f t="shared" ref="AJ169" si="1659">IF(AJ166=1,AJ171,AJ171+AI169)</f>
        <v>0</v>
      </c>
      <c r="AK169" s="21">
        <f t="shared" ref="AK169" si="1660">IF(AK166=1,AK171,AK171+AJ169)</f>
        <v>0</v>
      </c>
      <c r="AL169" s="21">
        <f t="shared" ref="AL169" si="1661">IF(AL166=1,AL171,AL171+AK169)</f>
        <v>0</v>
      </c>
      <c r="AM169" s="21">
        <f t="shared" ref="AM169" si="1662">IF(AM166=1,AM171,AM171+AL169)</f>
        <v>0</v>
      </c>
      <c r="AN169" s="21">
        <f t="shared" ref="AN169" si="1663">IF(AN166=1,AN171,AN171+AM169)</f>
        <v>0</v>
      </c>
      <c r="AO169" s="21">
        <f t="shared" ref="AO169" si="1664">IF(AO166=1,AO171,AO171+AN169)</f>
        <v>0</v>
      </c>
      <c r="AP169" s="21">
        <f t="shared" ref="AP169" si="1665">IF(AP166=1,AP171,AP171+AO169)</f>
        <v>0</v>
      </c>
      <c r="AQ169" s="21">
        <f t="shared" ref="AQ169" si="1666">IF(AQ166=1,AQ171,AQ171+AP169)</f>
        <v>0</v>
      </c>
      <c r="AR169" s="21">
        <f t="shared" ref="AR169" si="1667">IF(AR166=1,AR171,AR171+AQ169)</f>
        <v>0</v>
      </c>
      <c r="AS169" s="21">
        <f t="shared" ref="AS169" si="1668">IF(AS166=1,AS171,AS171+AR169)</f>
        <v>0</v>
      </c>
      <c r="AT169" s="21">
        <f t="shared" ref="AT169" si="1669">IF(AT166=1,AT171,AT171+AS169)</f>
        <v>0</v>
      </c>
      <c r="AU169" s="21">
        <f t="shared" ref="AU169" si="1670">IF(AU166=1,AU171,AU171+AT169)</f>
        <v>0</v>
      </c>
      <c r="AV169" s="21">
        <f t="shared" ref="AV169" si="1671">IF(AV166=1,AV171,AV171+AU169)</f>
        <v>0</v>
      </c>
      <c r="AW169" s="21">
        <f t="shared" ref="AW169" si="1672">IF(AW166=1,AW171,AW171+AV169)</f>
        <v>0</v>
      </c>
      <c r="AX169" s="21">
        <f t="shared" ref="AX169" si="1673">IF(AX166=1,AX171,AX171+AW169)</f>
        <v>0</v>
      </c>
      <c r="AY169" s="21">
        <f t="shared" ref="AY169" si="1674">IF(AY166=1,AY171,AY171+AX169)</f>
        <v>0</v>
      </c>
      <c r="AZ169" s="21">
        <f t="shared" ref="AZ169" si="1675">IF(AZ166=1,AZ171,AZ171+AY169)</f>
        <v>0</v>
      </c>
      <c r="BA169" s="21">
        <f t="shared" ref="BA169" si="1676">IF(BA166=1,BA171,BA171+AZ169)</f>
        <v>0</v>
      </c>
      <c r="BB169" s="21">
        <f t="shared" ref="BB169" si="1677">IF(BB166=1,BB171,BB171+BA169)</f>
        <v>0</v>
      </c>
      <c r="BC169" s="564"/>
      <c r="BD169" s="487"/>
      <c r="BE169" s="497"/>
    </row>
    <row r="170" spans="1:71" s="51" customFormat="1" ht="43.5" x14ac:dyDescent="0.35">
      <c r="A170" s="50"/>
      <c r="B170" s="67"/>
      <c r="C170" s="33"/>
      <c r="D170" s="33"/>
      <c r="E170" s="33"/>
      <c r="F170" s="33"/>
      <c r="G170" s="33"/>
      <c r="H170" s="33"/>
      <c r="I170" s="33"/>
      <c r="J170" s="19"/>
      <c r="K170" s="7"/>
      <c r="L170" s="135"/>
      <c r="M170" s="136"/>
      <c r="O170" s="220"/>
      <c r="R170" s="210" t="s">
        <v>110</v>
      </c>
      <c r="S170" s="22">
        <f t="shared" ref="S170:BB170" si="1678">1720/12*S163</f>
        <v>0</v>
      </c>
      <c r="T170" s="22">
        <f t="shared" si="1678"/>
        <v>0</v>
      </c>
      <c r="U170" s="22">
        <f t="shared" si="1678"/>
        <v>0</v>
      </c>
      <c r="V170" s="22">
        <f t="shared" si="1678"/>
        <v>0</v>
      </c>
      <c r="W170" s="22">
        <f t="shared" si="1678"/>
        <v>0</v>
      </c>
      <c r="X170" s="22">
        <f t="shared" si="1678"/>
        <v>0</v>
      </c>
      <c r="Y170" s="22">
        <f t="shared" si="1678"/>
        <v>0</v>
      </c>
      <c r="Z170" s="22">
        <f t="shared" si="1678"/>
        <v>0</v>
      </c>
      <c r="AA170" s="22">
        <f t="shared" si="1678"/>
        <v>0</v>
      </c>
      <c r="AB170" s="22">
        <f t="shared" si="1678"/>
        <v>0</v>
      </c>
      <c r="AC170" s="22">
        <f t="shared" si="1678"/>
        <v>0</v>
      </c>
      <c r="AD170" s="22">
        <f t="shared" si="1678"/>
        <v>0</v>
      </c>
      <c r="AE170" s="22">
        <f t="shared" si="1678"/>
        <v>0</v>
      </c>
      <c r="AF170" s="22">
        <f t="shared" si="1678"/>
        <v>0</v>
      </c>
      <c r="AG170" s="22">
        <f t="shared" si="1678"/>
        <v>0</v>
      </c>
      <c r="AH170" s="22">
        <f t="shared" si="1678"/>
        <v>0</v>
      </c>
      <c r="AI170" s="22">
        <f t="shared" si="1678"/>
        <v>0</v>
      </c>
      <c r="AJ170" s="22">
        <f t="shared" si="1678"/>
        <v>0</v>
      </c>
      <c r="AK170" s="22">
        <f t="shared" si="1678"/>
        <v>0</v>
      </c>
      <c r="AL170" s="22">
        <f t="shared" si="1678"/>
        <v>0</v>
      </c>
      <c r="AM170" s="22">
        <f t="shared" si="1678"/>
        <v>0</v>
      </c>
      <c r="AN170" s="22">
        <f t="shared" si="1678"/>
        <v>0</v>
      </c>
      <c r="AO170" s="22">
        <f t="shared" si="1678"/>
        <v>0</v>
      </c>
      <c r="AP170" s="22">
        <f t="shared" si="1678"/>
        <v>0</v>
      </c>
      <c r="AQ170" s="22">
        <f t="shared" si="1678"/>
        <v>0</v>
      </c>
      <c r="AR170" s="22">
        <f t="shared" si="1678"/>
        <v>0</v>
      </c>
      <c r="AS170" s="22">
        <f t="shared" si="1678"/>
        <v>0</v>
      </c>
      <c r="AT170" s="22">
        <f t="shared" si="1678"/>
        <v>0</v>
      </c>
      <c r="AU170" s="22">
        <f t="shared" si="1678"/>
        <v>0</v>
      </c>
      <c r="AV170" s="22">
        <f t="shared" si="1678"/>
        <v>0</v>
      </c>
      <c r="AW170" s="22">
        <f t="shared" si="1678"/>
        <v>0</v>
      </c>
      <c r="AX170" s="22">
        <f t="shared" si="1678"/>
        <v>0</v>
      </c>
      <c r="AY170" s="22">
        <f t="shared" si="1678"/>
        <v>0</v>
      </c>
      <c r="AZ170" s="22">
        <f t="shared" si="1678"/>
        <v>0</v>
      </c>
      <c r="BA170" s="22">
        <f t="shared" si="1678"/>
        <v>0</v>
      </c>
      <c r="BB170" s="22">
        <f t="shared" si="1678"/>
        <v>0</v>
      </c>
      <c r="BC170" s="564"/>
      <c r="BD170" s="487"/>
      <c r="BE170" s="497"/>
    </row>
    <row r="171" spans="1:71" s="51" customFormat="1" ht="29" x14ac:dyDescent="0.35">
      <c r="A171" s="50"/>
      <c r="B171" s="67"/>
      <c r="C171" s="33"/>
      <c r="D171" s="33"/>
      <c r="E171" s="33"/>
      <c r="F171" s="33"/>
      <c r="G171" s="33"/>
      <c r="H171" s="33"/>
      <c r="I171" s="33"/>
      <c r="J171" s="19"/>
      <c r="K171" s="7"/>
      <c r="L171" s="135"/>
      <c r="M171" s="136"/>
      <c r="O171" s="220"/>
      <c r="R171" s="210" t="s">
        <v>103</v>
      </c>
      <c r="S171" s="22">
        <f>FLOOR(IF(OR(S166=0,S166=1),IF(S164&gt;=S170,S170,S164)+0.00000001,IF(S168&gt;=S167,S167,S168))+0.00000001,1)</f>
        <v>0</v>
      </c>
      <c r="T171" s="22">
        <f t="shared" ref="T171" si="1679">FLOOR(IF(OR(T166=0,T166=1),IF(T170&gt;T167,T167,IF(T164&gt;=T170,T170,T164)+0.00000001),IF(T168&gt;=T167,T167-S169,T168-S169)+0.00000001),1)</f>
        <v>0</v>
      </c>
      <c r="U171" s="22">
        <f t="shared" ref="U171" si="1680">FLOOR(IF(OR(U166=0,U166=1),IF(U170&gt;U167,U167,IF(U164&gt;=U170,U170,U164)+0.00000001),IF(U168&gt;=U167,U167-T169,U168-T169)+0.00000001),1)</f>
        <v>0</v>
      </c>
      <c r="V171" s="22">
        <f t="shared" ref="V171" si="1681">FLOOR(IF(OR(V166=0,V166=1),IF(V170&gt;V167,V167,IF(V164&gt;=V170,V170,V164)+0.00000001),IF(V168&gt;=V167,V167-U169,V168-U169)+0.00000001),1)</f>
        <v>0</v>
      </c>
      <c r="W171" s="22">
        <f t="shared" ref="W171" si="1682">FLOOR(IF(OR(W166=0,W166=1),IF(W170&gt;W167,W167,IF(W164&gt;=W170,W170,W164)+0.00000001),IF(W168&gt;=W167,W167-V169,W168-V169)+0.00000001),1)</f>
        <v>0</v>
      </c>
      <c r="X171" s="22">
        <f t="shared" ref="X171" si="1683">FLOOR(IF(OR(X166=0,X166=1),IF(X170&gt;X167,X167,IF(X164&gt;=X170,X170,X164)+0.00000001),IF(X168&gt;=X167,X167-W169,X168-W169)+0.00000001),1)</f>
        <v>0</v>
      </c>
      <c r="Y171" s="22">
        <f t="shared" ref="Y171" si="1684">FLOOR(IF(OR(Y166=0,Y166=1),IF(Y170&gt;Y167,Y167,IF(Y164&gt;=Y170,Y170,Y164)+0.00000001),IF(Y168&gt;=Y167,Y167-X169,Y168-X169)+0.00000001),1)</f>
        <v>0</v>
      </c>
      <c r="Z171" s="22">
        <f t="shared" ref="Z171" si="1685">FLOOR(IF(OR(Z166=0,Z166=1),IF(Z170&gt;Z167,Z167,IF(Z164&gt;=Z170,Z170,Z164)+0.00000001),IF(Z168&gt;=Z167,Z167-Y169,Z168-Y169)+0.00000001),1)</f>
        <v>0</v>
      </c>
      <c r="AA171" s="22">
        <f t="shared" ref="AA171" si="1686">FLOOR(IF(OR(AA166=0,AA166=1),IF(AA170&gt;AA167,AA167,IF(AA164&gt;=AA170,AA170,AA164)+0.00000001),IF(AA168&gt;=AA167,AA167-Z169,AA168-Z169)+0.00000001),1)</f>
        <v>0</v>
      </c>
      <c r="AB171" s="22">
        <f t="shared" ref="AB171" si="1687">FLOOR(IF(OR(AB166=0,AB166=1),IF(AB170&gt;AB167,AB167,IF(AB164&gt;=AB170,AB170,AB164)+0.00000001),IF(AB168&gt;=AB167,AB167-AA169,AB168-AA169)+0.00000001),1)</f>
        <v>0</v>
      </c>
      <c r="AC171" s="22">
        <f t="shared" ref="AC171" si="1688">FLOOR(IF(OR(AC166=0,AC166=1),IF(AC170&gt;AC167,AC167,IF(AC164&gt;=AC170,AC170,AC164)+0.00000001),IF(AC168&gt;=AC167,AC167-AB169,AC168-AB169)+0.00000001),1)</f>
        <v>0</v>
      </c>
      <c r="AD171" s="22">
        <f t="shared" ref="AD171" si="1689">FLOOR(IF(OR(AD166=0,AD166=1),IF(AD170&gt;AD167,AD167,IF(AD164&gt;=AD170,AD170,AD164)+0.00000001),IF(AD168&gt;=AD167,AD167-AC169,AD168-AC169)+0.00000001),1)</f>
        <v>0</v>
      </c>
      <c r="AE171" s="22">
        <f t="shared" ref="AE171" si="1690">FLOOR(IF(OR(AE166=0,AE166=1),IF(AE170&gt;AE167,AE167,IF(AE164&gt;=AE170,AE170,AE164)+0.00000001),IF(AE168&gt;=AE167,AE167-AD169,AE168-AD169)+0.00000001),1)</f>
        <v>0</v>
      </c>
      <c r="AF171" s="22">
        <f t="shared" ref="AF171" si="1691">FLOOR(IF(OR(AF166=0,AF166=1),IF(AF170&gt;AF167,AF167,IF(AF164&gt;=AF170,AF170,AF164)+0.00000001),IF(AF168&gt;=AF167,AF167-AE169,AF168-AE169)+0.00000001),1)</f>
        <v>0</v>
      </c>
      <c r="AG171" s="22">
        <f t="shared" ref="AG171" si="1692">FLOOR(IF(OR(AG166=0,AG166=1),IF(AG170&gt;AG167,AG167,IF(AG164&gt;=AG170,AG170,AG164)+0.00000001),IF(AG168&gt;=AG167,AG167-AF169,AG168-AF169)+0.00000001),1)</f>
        <v>0</v>
      </c>
      <c r="AH171" s="22">
        <f t="shared" ref="AH171" si="1693">FLOOR(IF(OR(AH166=0,AH166=1),IF(AH170&gt;AH167,AH167,IF(AH164&gt;=AH170,AH170,AH164)+0.00000001),IF(AH168&gt;=AH167,AH167-AG169,AH168-AG169)+0.00000001),1)</f>
        <v>0</v>
      </c>
      <c r="AI171" s="22">
        <f t="shared" ref="AI171" si="1694">FLOOR(IF(OR(AI166=0,AI166=1),IF(AI170&gt;AI167,AI167,IF(AI164&gt;=AI170,AI170,AI164)+0.00000001),IF(AI168&gt;=AI167,AI167-AH169,AI168-AH169)+0.00000001),1)</f>
        <v>0</v>
      </c>
      <c r="AJ171" s="22">
        <f t="shared" ref="AJ171" si="1695">FLOOR(IF(OR(AJ166=0,AJ166=1),IF(AJ170&gt;AJ167,AJ167,IF(AJ164&gt;=AJ170,AJ170,AJ164)+0.00000001),IF(AJ168&gt;=AJ167,AJ167-AI169,AJ168-AI169)+0.00000001),1)</f>
        <v>0</v>
      </c>
      <c r="AK171" s="22">
        <f t="shared" ref="AK171" si="1696">FLOOR(IF(OR(AK166=0,AK166=1),IF(AK170&gt;AK167,AK167,IF(AK164&gt;=AK170,AK170,AK164)+0.00000001),IF(AK168&gt;=AK167,AK167-AJ169,AK168-AJ169)+0.00000001),1)</f>
        <v>0</v>
      </c>
      <c r="AL171" s="22">
        <f t="shared" ref="AL171" si="1697">FLOOR(IF(OR(AL166=0,AL166=1),IF(AL170&gt;AL167,AL167,IF(AL164&gt;=AL170,AL170,AL164)+0.00000001),IF(AL168&gt;=AL167,AL167-AK169,AL168-AK169)+0.00000001),1)</f>
        <v>0</v>
      </c>
      <c r="AM171" s="22">
        <f t="shared" ref="AM171" si="1698">FLOOR(IF(OR(AM166=0,AM166=1),IF(AM170&gt;AM167,AM167,IF(AM164&gt;=AM170,AM170,AM164)+0.00000001),IF(AM168&gt;=AM167,AM167-AL169,AM168-AL169)+0.00000001),1)</f>
        <v>0</v>
      </c>
      <c r="AN171" s="22">
        <f t="shared" ref="AN171" si="1699">FLOOR(IF(OR(AN166=0,AN166=1),IF(AN170&gt;AN167,AN167,IF(AN164&gt;=AN170,AN170,AN164)+0.00000001),IF(AN168&gt;=AN167,AN167-AM169,AN168-AM169)+0.00000001),1)</f>
        <v>0</v>
      </c>
      <c r="AO171" s="22">
        <f t="shared" ref="AO171" si="1700">FLOOR(IF(OR(AO166=0,AO166=1),IF(AO170&gt;AO167,AO167,IF(AO164&gt;=AO170,AO170,AO164)+0.00000001),IF(AO168&gt;=AO167,AO167-AN169,AO168-AN169)+0.00000001),1)</f>
        <v>0</v>
      </c>
      <c r="AP171" s="22">
        <f t="shared" ref="AP171" si="1701">FLOOR(IF(OR(AP166=0,AP166=1),IF(AP170&gt;AP167,AP167,IF(AP164&gt;=AP170,AP170,AP164)+0.00000001),IF(AP168&gt;=AP167,AP167-AO169,AP168-AO169)+0.00000001),1)</f>
        <v>0</v>
      </c>
      <c r="AQ171" s="22">
        <f t="shared" ref="AQ171" si="1702">FLOOR(IF(OR(AQ166=0,AQ166=1),IF(AQ170&gt;AQ167,AQ167,IF(AQ164&gt;=AQ170,AQ170,AQ164)+0.00000001),IF(AQ168&gt;=AQ167,AQ167-AP169,AQ168-AP169)+0.00000001),1)</f>
        <v>0</v>
      </c>
      <c r="AR171" s="22">
        <f t="shared" ref="AR171" si="1703">FLOOR(IF(OR(AR166=0,AR166=1),IF(AR170&gt;AR167,AR167,IF(AR164&gt;=AR170,AR170,AR164)+0.00000001),IF(AR168&gt;=AR167,AR167-AQ169,AR168-AQ169)+0.00000001),1)</f>
        <v>0</v>
      </c>
      <c r="AS171" s="22">
        <f t="shared" ref="AS171" si="1704">FLOOR(IF(OR(AS166=0,AS166=1),IF(AS170&gt;AS167,AS167,IF(AS164&gt;=AS170,AS170,AS164)+0.00000001),IF(AS168&gt;=AS167,AS167-AR169,AS168-AR169)+0.00000001),1)</f>
        <v>0</v>
      </c>
      <c r="AT171" s="22">
        <f t="shared" ref="AT171" si="1705">FLOOR(IF(OR(AT166=0,AT166=1),IF(AT170&gt;AT167,AT167,IF(AT164&gt;=AT170,AT170,AT164)+0.00000001),IF(AT168&gt;=AT167,AT167-AS169,AT168-AS169)+0.00000001),1)</f>
        <v>0</v>
      </c>
      <c r="AU171" s="22">
        <f t="shared" ref="AU171" si="1706">FLOOR(IF(OR(AU166=0,AU166=1),IF(AU170&gt;AU167,AU167,IF(AU164&gt;=AU170,AU170,AU164)+0.00000001),IF(AU168&gt;=AU167,AU167-AT169,AU168-AT169)+0.00000001),1)</f>
        <v>0</v>
      </c>
      <c r="AV171" s="22">
        <f t="shared" ref="AV171" si="1707">FLOOR(IF(OR(AV166=0,AV166=1),IF(AV170&gt;AV167,AV167,IF(AV164&gt;=AV170,AV170,AV164)+0.00000001),IF(AV168&gt;=AV167,AV167-AU169,AV168-AU169)+0.00000001),1)</f>
        <v>0</v>
      </c>
      <c r="AW171" s="22">
        <f t="shared" ref="AW171" si="1708">FLOOR(IF(OR(AW166=0,AW166=1),IF(AW170&gt;AW167,AW167,IF(AW164&gt;=AW170,AW170,AW164)+0.00000001),IF(AW168&gt;=AW167,AW167-AV169,AW168-AV169)+0.00000001),1)</f>
        <v>0</v>
      </c>
      <c r="AX171" s="22">
        <f t="shared" ref="AX171" si="1709">FLOOR(IF(OR(AX166=0,AX166=1),IF(AX170&gt;AX167,AX167,IF(AX164&gt;=AX170,AX170,AX164)+0.00000001),IF(AX168&gt;=AX167,AX167-AW169,AX168-AW169)+0.00000001),1)</f>
        <v>0</v>
      </c>
      <c r="AY171" s="22">
        <f t="shared" ref="AY171" si="1710">FLOOR(IF(OR(AY166=0,AY166=1),IF(AY170&gt;AY167,AY167,IF(AY164&gt;=AY170,AY170,AY164)+0.00000001),IF(AY168&gt;=AY167,AY167-AX169,AY168-AX169)+0.00000001),1)</f>
        <v>0</v>
      </c>
      <c r="AZ171" s="22">
        <f t="shared" ref="AZ171" si="1711">FLOOR(IF(OR(AZ166=0,AZ166=1),IF(AZ170&gt;AZ167,AZ167,IF(AZ164&gt;=AZ170,AZ170,AZ164)+0.00000001),IF(AZ168&gt;=AZ167,AZ167-AY169,AZ168-AY169)+0.00000001),1)</f>
        <v>0</v>
      </c>
      <c r="BA171" s="22">
        <f t="shared" ref="BA171" si="1712">FLOOR(IF(OR(BA166=0,BA166=1),IF(BA170&gt;BA167,BA167,IF(BA164&gt;=BA170,BA170,BA164)+0.00000001),IF(BA168&gt;=BA167,BA167-AZ169,BA168-AZ169)+0.00000001),1)</f>
        <v>0</v>
      </c>
      <c r="BB171" s="22">
        <f t="shared" ref="BB171" si="1713">FLOOR(IF(OR(BB166=0,BB166=1),IF(BB170&gt;BB167,BB167,IF(BB164&gt;=BB170,BB170,BB164)+0.00000001),IF(BB168&gt;=BB167,BB167-BA169,BB168-BA169)+0.00000001),1)</f>
        <v>0</v>
      </c>
      <c r="BC171" s="564"/>
      <c r="BD171" s="487"/>
      <c r="BE171" s="497"/>
    </row>
    <row r="172" spans="1:71" s="51" customFormat="1" ht="29.5" thickBot="1" x14ac:dyDescent="0.4">
      <c r="A172" s="50"/>
      <c r="B172" s="67"/>
      <c r="C172" s="33"/>
      <c r="D172" s="33"/>
      <c r="E172" s="33"/>
      <c r="F172" s="33"/>
      <c r="G172" s="33"/>
      <c r="H172" s="33"/>
      <c r="I172" s="33"/>
      <c r="J172" s="19"/>
      <c r="K172" s="7"/>
      <c r="L172" s="135"/>
      <c r="M172" s="136"/>
      <c r="O172" s="220"/>
      <c r="R172" s="212" t="s">
        <v>104</v>
      </c>
      <c r="S172" s="26">
        <f>IFERROR((S171*$H$119),0)</f>
        <v>0</v>
      </c>
      <c r="T172" s="26">
        <f t="shared" ref="T172:BB172" si="1714">IFERROR((T171*$H$119),0)</f>
        <v>0</v>
      </c>
      <c r="U172" s="26">
        <f t="shared" si="1714"/>
        <v>0</v>
      </c>
      <c r="V172" s="26">
        <f t="shared" si="1714"/>
        <v>0</v>
      </c>
      <c r="W172" s="26">
        <f t="shared" si="1714"/>
        <v>0</v>
      </c>
      <c r="X172" s="26">
        <f t="shared" si="1714"/>
        <v>0</v>
      </c>
      <c r="Y172" s="26">
        <f t="shared" si="1714"/>
        <v>0</v>
      </c>
      <c r="Z172" s="26">
        <f t="shared" si="1714"/>
        <v>0</v>
      </c>
      <c r="AA172" s="26">
        <f t="shared" si="1714"/>
        <v>0</v>
      </c>
      <c r="AB172" s="26">
        <f t="shared" si="1714"/>
        <v>0</v>
      </c>
      <c r="AC172" s="26">
        <f t="shared" si="1714"/>
        <v>0</v>
      </c>
      <c r="AD172" s="26">
        <f t="shared" si="1714"/>
        <v>0</v>
      </c>
      <c r="AE172" s="26">
        <f t="shared" si="1714"/>
        <v>0</v>
      </c>
      <c r="AF172" s="26">
        <f t="shared" si="1714"/>
        <v>0</v>
      </c>
      <c r="AG172" s="26">
        <f t="shared" si="1714"/>
        <v>0</v>
      </c>
      <c r="AH172" s="26">
        <f t="shared" si="1714"/>
        <v>0</v>
      </c>
      <c r="AI172" s="26">
        <f t="shared" si="1714"/>
        <v>0</v>
      </c>
      <c r="AJ172" s="26">
        <f t="shared" si="1714"/>
        <v>0</v>
      </c>
      <c r="AK172" s="26">
        <f t="shared" si="1714"/>
        <v>0</v>
      </c>
      <c r="AL172" s="26">
        <f t="shared" si="1714"/>
        <v>0</v>
      </c>
      <c r="AM172" s="26">
        <f t="shared" si="1714"/>
        <v>0</v>
      </c>
      <c r="AN172" s="26">
        <f t="shared" si="1714"/>
        <v>0</v>
      </c>
      <c r="AO172" s="26">
        <f t="shared" si="1714"/>
        <v>0</v>
      </c>
      <c r="AP172" s="26">
        <f t="shared" si="1714"/>
        <v>0</v>
      </c>
      <c r="AQ172" s="26">
        <f t="shared" si="1714"/>
        <v>0</v>
      </c>
      <c r="AR172" s="26">
        <f t="shared" si="1714"/>
        <v>0</v>
      </c>
      <c r="AS172" s="26">
        <f t="shared" si="1714"/>
        <v>0</v>
      </c>
      <c r="AT172" s="26">
        <f t="shared" si="1714"/>
        <v>0</v>
      </c>
      <c r="AU172" s="26">
        <f t="shared" si="1714"/>
        <v>0</v>
      </c>
      <c r="AV172" s="26">
        <f t="shared" si="1714"/>
        <v>0</v>
      </c>
      <c r="AW172" s="26">
        <f t="shared" si="1714"/>
        <v>0</v>
      </c>
      <c r="AX172" s="26">
        <f t="shared" si="1714"/>
        <v>0</v>
      </c>
      <c r="AY172" s="26">
        <f t="shared" si="1714"/>
        <v>0</v>
      </c>
      <c r="AZ172" s="26">
        <f t="shared" si="1714"/>
        <v>0</v>
      </c>
      <c r="BA172" s="26">
        <f t="shared" si="1714"/>
        <v>0</v>
      </c>
      <c r="BB172" s="26">
        <f t="shared" si="1714"/>
        <v>0</v>
      </c>
      <c r="BC172" s="565"/>
      <c r="BD172" s="488"/>
      <c r="BE172" s="498"/>
      <c r="BH172" s="103">
        <f>SUMIFS($S172:$BB172,$S162:$BB162,"1. SO")</f>
        <v>0</v>
      </c>
      <c r="BI172" s="103">
        <f>SUMIFS($S172:$BB172,$S162:$BB162,"2. SO")</f>
        <v>0</v>
      </c>
      <c r="BJ172" s="103">
        <f>SUMIFS($S172:$BB172,$S162:$BB162,"3. SO")</f>
        <v>0</v>
      </c>
      <c r="BK172" s="103">
        <f>SUMIFS($S172:$BB172,$S162:$BB162,"4. SO")</f>
        <v>0</v>
      </c>
      <c r="BL172" s="103">
        <f>SUMIFS($S172:$BB172,$S162:$BB162,"5. SO")</f>
        <v>0</v>
      </c>
      <c r="BM172" s="103">
        <f>SUMIFS($S172:$BB172,$S162:$BB162,"6. SO")</f>
        <v>0</v>
      </c>
      <c r="BN172" s="103">
        <f>SUMIFS($S172:$BB172,$S162:$BB162,"7. SO")</f>
        <v>0</v>
      </c>
      <c r="BO172" s="103">
        <f>SUMIFS($S172:$BB172,$S162:$BB162,"8. SO")</f>
        <v>0</v>
      </c>
      <c r="BP172" s="103">
        <f>SUMIFS($S172:$BB172,$S162:$BB162,"9. SO")</f>
        <v>0</v>
      </c>
      <c r="BQ172" s="103">
        <f>SUMIFS($S172:$BB172,$S162:$BB162,"10. SO")</f>
        <v>0</v>
      </c>
      <c r="BR172" s="103">
        <f>SUMIFS($S172:$BB172,$S162:$BB162,"11. SO")</f>
        <v>0</v>
      </c>
      <c r="BS172" s="103">
        <f>SUMIFS($S172:$BB172,$S162:$BB162,"12. SO")</f>
        <v>0</v>
      </c>
    </row>
    <row r="173" spans="1:71" s="51" customFormat="1" ht="23" customHeight="1" x14ac:dyDescent="0.35">
      <c r="A173" s="50"/>
      <c r="B173" s="67"/>
      <c r="C173" s="33"/>
      <c r="D173" s="33"/>
      <c r="E173" s="33"/>
      <c r="F173" s="33"/>
      <c r="G173" s="33"/>
      <c r="H173" s="33"/>
      <c r="I173" s="33"/>
      <c r="J173" s="19"/>
      <c r="K173" s="7"/>
      <c r="L173" s="135"/>
      <c r="M173" s="136"/>
      <c r="O173" s="470" t="s">
        <v>6</v>
      </c>
      <c r="P173" s="466"/>
      <c r="Q173" s="468"/>
      <c r="R173" s="210" t="s">
        <v>390</v>
      </c>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7"/>
      <c r="BC173" s="563">
        <f>SUM(S182:BB182)</f>
        <v>0</v>
      </c>
      <c r="BD173" s="486">
        <f>SUM(S183:BB183)</f>
        <v>0</v>
      </c>
      <c r="BE173" s="571"/>
    </row>
    <row r="174" spans="1:71" s="51" customFormat="1" ht="23" customHeight="1" x14ac:dyDescent="0.35">
      <c r="A174" s="50"/>
      <c r="B174" s="67"/>
      <c r="C174" s="33"/>
      <c r="D174" s="33"/>
      <c r="E174" s="33"/>
      <c r="F174" s="33"/>
      <c r="G174" s="33"/>
      <c r="H174" s="33"/>
      <c r="I174" s="33"/>
      <c r="J174" s="19"/>
      <c r="K174" s="7"/>
      <c r="L174" s="135"/>
      <c r="M174" s="136"/>
      <c r="O174" s="470"/>
      <c r="P174" s="467"/>
      <c r="Q174" s="469"/>
      <c r="R174" s="210" t="s">
        <v>77</v>
      </c>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c r="AT174" s="118"/>
      <c r="AU174" s="118"/>
      <c r="AV174" s="118"/>
      <c r="AW174" s="118"/>
      <c r="AX174" s="118"/>
      <c r="AY174" s="118"/>
      <c r="AZ174" s="118"/>
      <c r="BA174" s="118"/>
      <c r="BB174" s="118"/>
      <c r="BC174" s="564"/>
      <c r="BD174" s="487"/>
      <c r="BE174" s="497"/>
    </row>
    <row r="175" spans="1:71" s="51" customFormat="1" ht="29" x14ac:dyDescent="0.35">
      <c r="A175" s="50"/>
      <c r="B175" s="67"/>
      <c r="C175" s="33"/>
      <c r="D175" s="33"/>
      <c r="E175" s="33"/>
      <c r="F175" s="33"/>
      <c r="G175" s="33"/>
      <c r="H175" s="33"/>
      <c r="I175" s="33"/>
      <c r="J175" s="19"/>
      <c r="K175" s="7"/>
      <c r="L175" s="135"/>
      <c r="M175" s="136"/>
      <c r="O175" s="470"/>
      <c r="P175" s="467"/>
      <c r="Q175" s="469"/>
      <c r="R175" s="210" t="s">
        <v>88</v>
      </c>
      <c r="S175" s="119"/>
      <c r="T175" s="119"/>
      <c r="U175" s="119"/>
      <c r="V175" s="119"/>
      <c r="W175" s="119"/>
      <c r="X175" s="119"/>
      <c r="Y175" s="119"/>
      <c r="Z175" s="119"/>
      <c r="AA175" s="119"/>
      <c r="AB175" s="119"/>
      <c r="AC175" s="119"/>
      <c r="AD175" s="119"/>
      <c r="AE175" s="119"/>
      <c r="AF175" s="119"/>
      <c r="AG175" s="119"/>
      <c r="AH175" s="119"/>
      <c r="AI175" s="119"/>
      <c r="AJ175" s="119"/>
      <c r="AK175" s="119"/>
      <c r="AL175" s="119"/>
      <c r="AM175" s="119"/>
      <c r="AN175" s="119"/>
      <c r="AO175" s="119"/>
      <c r="AP175" s="119"/>
      <c r="AQ175" s="119"/>
      <c r="AR175" s="119"/>
      <c r="AS175" s="119"/>
      <c r="AT175" s="119"/>
      <c r="AU175" s="119"/>
      <c r="AV175" s="119"/>
      <c r="AW175" s="119"/>
      <c r="AX175" s="119"/>
      <c r="AY175" s="119"/>
      <c r="AZ175" s="119"/>
      <c r="BA175" s="119"/>
      <c r="BB175" s="119"/>
      <c r="BC175" s="564"/>
      <c r="BD175" s="487"/>
      <c r="BE175" s="497"/>
    </row>
    <row r="176" spans="1:71" s="51" customFormat="1" ht="14.5" hidden="1" customHeight="1" x14ac:dyDescent="0.35">
      <c r="A176" s="50"/>
      <c r="B176" s="67"/>
      <c r="C176" s="33"/>
      <c r="D176" s="33"/>
      <c r="E176" s="33"/>
      <c r="F176" s="33"/>
      <c r="G176" s="33"/>
      <c r="H176" s="33"/>
      <c r="I176" s="33"/>
      <c r="J176" s="19"/>
      <c r="K176" s="7"/>
      <c r="L176" s="135"/>
      <c r="M176" s="136"/>
      <c r="O176" s="220"/>
      <c r="P176" s="358"/>
      <c r="Q176" s="364"/>
      <c r="R176" s="211" t="s">
        <v>89</v>
      </c>
      <c r="S176" s="20">
        <f>IF(S174&lt;&gt;0,1,0)</f>
        <v>0</v>
      </c>
      <c r="T176" s="20">
        <f t="shared" ref="T176" si="1715">IF(S176&gt;0,S176+1,IF(T174&lt;&gt;0,1,0))</f>
        <v>0</v>
      </c>
      <c r="U176" s="20">
        <f t="shared" ref="U176" si="1716">IF(T176&gt;0,T176+1,IF(U174&lt;&gt;0,1,0))</f>
        <v>0</v>
      </c>
      <c r="V176" s="20">
        <f t="shared" ref="V176" si="1717">IF(U176&gt;0,U176+1,IF(V174&lt;&gt;0,1,0))</f>
        <v>0</v>
      </c>
      <c r="W176" s="20">
        <f t="shared" ref="W176" si="1718">IF(V176&gt;0,V176+1,IF(W174&lt;&gt;0,1,0))</f>
        <v>0</v>
      </c>
      <c r="X176" s="20">
        <f t="shared" ref="X176" si="1719">IF(W176&gt;0,W176+1,IF(X174&lt;&gt;0,1,0))</f>
        <v>0</v>
      </c>
      <c r="Y176" s="20">
        <f t="shared" ref="Y176" si="1720">IF(X176&gt;0,X176+1,IF(Y174&lt;&gt;0,1,0))</f>
        <v>0</v>
      </c>
      <c r="Z176" s="20">
        <f t="shared" ref="Z176" si="1721">IF(Y176&gt;0,Y176+1,IF(Z174&lt;&gt;0,1,0))</f>
        <v>0</v>
      </c>
      <c r="AA176" s="20">
        <f t="shared" ref="AA176" si="1722">IF(Z176&gt;0,Z176+1,IF(AA174&lt;&gt;0,1,0))</f>
        <v>0</v>
      </c>
      <c r="AB176" s="20">
        <f t="shared" ref="AB176" si="1723">IF(AA176&gt;0,AA176+1,IF(AB174&lt;&gt;0,1,0))</f>
        <v>0</v>
      </c>
      <c r="AC176" s="20">
        <f t="shared" ref="AC176" si="1724">IF(AB176&gt;0,AB176+1,IF(AC174&lt;&gt;0,1,0))</f>
        <v>0</v>
      </c>
      <c r="AD176" s="20">
        <f t="shared" ref="AD176" si="1725">IF(AC176&gt;0,AC176+1,IF(AD174&lt;&gt;0,1,0))</f>
        <v>0</v>
      </c>
      <c r="AE176" s="20">
        <f t="shared" ref="AE176" si="1726">IF(AD176&gt;0,AD176+1,IF(AE174&lt;&gt;0,1,0))</f>
        <v>0</v>
      </c>
      <c r="AF176" s="20">
        <f t="shared" ref="AF176" si="1727">IF(AE176&gt;0,AE176+1,IF(AF174&lt;&gt;0,1,0))</f>
        <v>0</v>
      </c>
      <c r="AG176" s="20">
        <f t="shared" ref="AG176" si="1728">IF(AF176&gt;0,AF176+1,IF(AG174&lt;&gt;0,1,0))</f>
        <v>0</v>
      </c>
      <c r="AH176" s="20">
        <f t="shared" ref="AH176" si="1729">IF(AG176&gt;0,AG176+1,IF(AH174&lt;&gt;0,1,0))</f>
        <v>0</v>
      </c>
      <c r="AI176" s="20">
        <f t="shared" ref="AI176" si="1730">IF(AH176&gt;0,AH176+1,IF(AI174&lt;&gt;0,1,0))</f>
        <v>0</v>
      </c>
      <c r="AJ176" s="20">
        <f t="shared" ref="AJ176" si="1731">IF(AI176&gt;0,AI176+1,IF(AJ174&lt;&gt;0,1,0))</f>
        <v>0</v>
      </c>
      <c r="AK176" s="20">
        <f t="shared" ref="AK176" si="1732">IF(AJ176&gt;0,AJ176+1,IF(AK174&lt;&gt;0,1,0))</f>
        <v>0</v>
      </c>
      <c r="AL176" s="20">
        <f t="shared" ref="AL176" si="1733">IF(AK176&gt;0,AK176+1,IF(AL174&lt;&gt;0,1,0))</f>
        <v>0</v>
      </c>
      <c r="AM176" s="20">
        <f t="shared" ref="AM176" si="1734">IF(AL176&gt;0,AL176+1,IF(AM174&lt;&gt;0,1,0))</f>
        <v>0</v>
      </c>
      <c r="AN176" s="20">
        <f t="shared" ref="AN176" si="1735">IF(AM176&gt;0,AM176+1,IF(AN174&lt;&gt;0,1,0))</f>
        <v>0</v>
      </c>
      <c r="AO176" s="20">
        <f t="shared" ref="AO176" si="1736">IF(AN176&gt;0,AN176+1,IF(AO174&lt;&gt;0,1,0))</f>
        <v>0</v>
      </c>
      <c r="AP176" s="20">
        <f t="shared" ref="AP176" si="1737">IF(AO176&gt;0,AO176+1,IF(AP174&lt;&gt;0,1,0))</f>
        <v>0</v>
      </c>
      <c r="AQ176" s="20">
        <f t="shared" ref="AQ176" si="1738">IF(AP176&gt;0,AP176+1,IF(AQ174&lt;&gt;0,1,0))</f>
        <v>0</v>
      </c>
      <c r="AR176" s="20">
        <f t="shared" ref="AR176" si="1739">IF(AQ176&gt;0,AQ176+1,IF(AR174&lt;&gt;0,1,0))</f>
        <v>0</v>
      </c>
      <c r="AS176" s="20">
        <f t="shared" ref="AS176" si="1740">IF(AR176&gt;0,AR176+1,IF(AS174&lt;&gt;0,1,0))</f>
        <v>0</v>
      </c>
      <c r="AT176" s="20">
        <f t="shared" ref="AT176" si="1741">IF(AS176&gt;0,AS176+1,IF(AT174&lt;&gt;0,1,0))</f>
        <v>0</v>
      </c>
      <c r="AU176" s="20">
        <f t="shared" ref="AU176" si="1742">IF(AT176&gt;0,AT176+1,IF(AU174&lt;&gt;0,1,0))</f>
        <v>0</v>
      </c>
      <c r="AV176" s="20">
        <f t="shared" ref="AV176" si="1743">IF(AU176&gt;0,AU176+1,IF(AV174&lt;&gt;0,1,0))</f>
        <v>0</v>
      </c>
      <c r="AW176" s="20">
        <f t="shared" ref="AW176" si="1744">IF(AV176&gt;0,AV176+1,IF(AW174&lt;&gt;0,1,0))</f>
        <v>0</v>
      </c>
      <c r="AX176" s="20">
        <f t="shared" ref="AX176" si="1745">IF(AW176&gt;0,AW176+1,IF(AX174&lt;&gt;0,1,0))</f>
        <v>0</v>
      </c>
      <c r="AY176" s="20">
        <f t="shared" ref="AY176" si="1746">IF(AX176&gt;0,AX176+1,IF(AY174&lt;&gt;0,1,0))</f>
        <v>0</v>
      </c>
      <c r="AZ176" s="20">
        <f t="shared" ref="AZ176" si="1747">IF(AY176&gt;0,AY176+1,IF(AZ174&lt;&gt;0,1,0))</f>
        <v>0</v>
      </c>
      <c r="BA176" s="20">
        <f t="shared" ref="BA176" si="1748">IF(AZ176&gt;0,AZ176+1,IF(BA174&lt;&gt;0,1,0))</f>
        <v>0</v>
      </c>
      <c r="BB176" s="20">
        <f t="shared" ref="BB176" si="1749">IF(BA176&gt;0,BA176+1,IF(BB174&lt;&gt;0,1,0))</f>
        <v>0</v>
      </c>
      <c r="BC176" s="564"/>
      <c r="BD176" s="487"/>
      <c r="BE176" s="497"/>
    </row>
    <row r="177" spans="1:71" s="51" customFormat="1" ht="14.5" hidden="1" customHeight="1" x14ac:dyDescent="0.35">
      <c r="A177" s="50"/>
      <c r="B177" s="67"/>
      <c r="C177" s="33"/>
      <c r="D177" s="33"/>
      <c r="E177" s="33"/>
      <c r="F177" s="33"/>
      <c r="G177" s="33"/>
      <c r="H177" s="33"/>
      <c r="I177" s="33"/>
      <c r="J177" s="19"/>
      <c r="K177" s="7"/>
      <c r="L177" s="135"/>
      <c r="M177" s="136"/>
      <c r="O177" s="220"/>
      <c r="P177" s="358"/>
      <c r="Q177" s="364"/>
      <c r="R177" s="211" t="s">
        <v>90</v>
      </c>
      <c r="S177" s="20">
        <f>S176</f>
        <v>0</v>
      </c>
      <c r="T177" s="20">
        <f>IF(T176=0,0,IF(OR(S177=0,S177=12),1,S177+1))</f>
        <v>0</v>
      </c>
      <c r="U177" s="20">
        <f t="shared" ref="U177" si="1750">IF(U176=0,0,IF(OR(T177=0,T177=12),1,T177+1))</f>
        <v>0</v>
      </c>
      <c r="V177" s="20">
        <f t="shared" ref="V177" si="1751">IF(V176=0,0,IF(OR(U177=0,U177=12),1,U177+1))</f>
        <v>0</v>
      </c>
      <c r="W177" s="20">
        <f t="shared" ref="W177" si="1752">IF(W176=0,0,IF(OR(V177=0,V177=12),1,V177+1))</f>
        <v>0</v>
      </c>
      <c r="X177" s="20">
        <f t="shared" ref="X177" si="1753">IF(X176=0,0,IF(OR(W177=0,W177=12),1,W177+1))</f>
        <v>0</v>
      </c>
      <c r="Y177" s="20">
        <f t="shared" ref="Y177" si="1754">IF(Y176=0,0,IF(OR(X177=0,X177=12),1,X177+1))</f>
        <v>0</v>
      </c>
      <c r="Z177" s="20">
        <f t="shared" ref="Z177" si="1755">IF(Z176=0,0,IF(OR(Y177=0,Y177=12),1,Y177+1))</f>
        <v>0</v>
      </c>
      <c r="AA177" s="20">
        <f t="shared" ref="AA177" si="1756">IF(AA176=0,0,IF(OR(Z177=0,Z177=12),1,Z177+1))</f>
        <v>0</v>
      </c>
      <c r="AB177" s="20">
        <f t="shared" ref="AB177" si="1757">IF(AB176=0,0,IF(OR(AA177=0,AA177=12),1,AA177+1))</f>
        <v>0</v>
      </c>
      <c r="AC177" s="20">
        <f t="shared" ref="AC177" si="1758">IF(AC176=0,0,IF(OR(AB177=0,AB177=12),1,AB177+1))</f>
        <v>0</v>
      </c>
      <c r="AD177" s="20">
        <f t="shared" ref="AD177" si="1759">IF(AD176=0,0,IF(OR(AC177=0,AC177=12),1,AC177+1))</f>
        <v>0</v>
      </c>
      <c r="AE177" s="20">
        <f t="shared" ref="AE177" si="1760">IF(AE176=0,0,IF(OR(AD177=0,AD177=12),1,AD177+1))</f>
        <v>0</v>
      </c>
      <c r="AF177" s="20">
        <f t="shared" ref="AF177" si="1761">IF(AF176=0,0,IF(OR(AE177=0,AE177=12),1,AE177+1))</f>
        <v>0</v>
      </c>
      <c r="AG177" s="20">
        <f t="shared" ref="AG177" si="1762">IF(AG176=0,0,IF(OR(AF177=0,AF177=12),1,AF177+1))</f>
        <v>0</v>
      </c>
      <c r="AH177" s="20">
        <f t="shared" ref="AH177" si="1763">IF(AH176=0,0,IF(OR(AG177=0,AG177=12),1,AG177+1))</f>
        <v>0</v>
      </c>
      <c r="AI177" s="20">
        <f t="shared" ref="AI177" si="1764">IF(AI176=0,0,IF(OR(AH177=0,AH177=12),1,AH177+1))</f>
        <v>0</v>
      </c>
      <c r="AJ177" s="20">
        <f t="shared" ref="AJ177" si="1765">IF(AJ176=0,0,IF(OR(AI177=0,AI177=12),1,AI177+1))</f>
        <v>0</v>
      </c>
      <c r="AK177" s="20">
        <f t="shared" ref="AK177" si="1766">IF(AK176=0,0,IF(OR(AJ177=0,AJ177=12),1,AJ177+1))</f>
        <v>0</v>
      </c>
      <c r="AL177" s="20">
        <f t="shared" ref="AL177" si="1767">IF(AL176=0,0,IF(OR(AK177=0,AK177=12),1,AK177+1))</f>
        <v>0</v>
      </c>
      <c r="AM177" s="20">
        <f t="shared" ref="AM177" si="1768">IF(AM176=0,0,IF(OR(AL177=0,AL177=12),1,AL177+1))</f>
        <v>0</v>
      </c>
      <c r="AN177" s="20">
        <f t="shared" ref="AN177" si="1769">IF(AN176=0,0,IF(OR(AM177=0,AM177=12),1,AM177+1))</f>
        <v>0</v>
      </c>
      <c r="AO177" s="20">
        <f t="shared" ref="AO177" si="1770">IF(AO176=0,0,IF(OR(AN177=0,AN177=12),1,AN177+1))</f>
        <v>0</v>
      </c>
      <c r="AP177" s="20">
        <f t="shared" ref="AP177" si="1771">IF(AP176=0,0,IF(OR(AO177=0,AO177=12),1,AO177+1))</f>
        <v>0</v>
      </c>
      <c r="AQ177" s="20">
        <f t="shared" ref="AQ177" si="1772">IF(AQ176=0,0,IF(OR(AP177=0,AP177=12),1,AP177+1))</f>
        <v>0</v>
      </c>
      <c r="AR177" s="20">
        <f t="shared" ref="AR177" si="1773">IF(AR176=0,0,IF(OR(AQ177=0,AQ177=12),1,AQ177+1))</f>
        <v>0</v>
      </c>
      <c r="AS177" s="20">
        <f t="shared" ref="AS177" si="1774">IF(AS176=0,0,IF(OR(AR177=0,AR177=12),1,AR177+1))</f>
        <v>0</v>
      </c>
      <c r="AT177" s="20">
        <f t="shared" ref="AT177" si="1775">IF(AT176=0,0,IF(OR(AS177=0,AS177=12),1,AS177+1))</f>
        <v>0</v>
      </c>
      <c r="AU177" s="20">
        <f t="shared" ref="AU177" si="1776">IF(AU176=0,0,IF(OR(AT177=0,AT177=12),1,AT177+1))</f>
        <v>0</v>
      </c>
      <c r="AV177" s="20">
        <f t="shared" ref="AV177" si="1777">IF(AV176=0,0,IF(OR(AU177=0,AU177=12),1,AU177+1))</f>
        <v>0</v>
      </c>
      <c r="AW177" s="20">
        <f t="shared" ref="AW177" si="1778">IF(AW176=0,0,IF(OR(AV177=0,AV177=12),1,AV177+1))</f>
        <v>0</v>
      </c>
      <c r="AX177" s="20">
        <f t="shared" ref="AX177" si="1779">IF(AX176=0,0,IF(OR(AW177=0,AW177=12),1,AW177+1))</f>
        <v>0</v>
      </c>
      <c r="AY177" s="20">
        <f t="shared" ref="AY177" si="1780">IF(AY176=0,0,IF(OR(AX177=0,AX177=12),1,AX177+1))</f>
        <v>0</v>
      </c>
      <c r="AZ177" s="20">
        <f t="shared" ref="AZ177" si="1781">IF(AZ176=0,0,IF(OR(AY177=0,AY177=12),1,AY177+1))</f>
        <v>0</v>
      </c>
      <c r="BA177" s="20">
        <f t="shared" ref="BA177" si="1782">IF(BA176=0,0,IF(OR(AZ177=0,AZ177=12),1,AZ177+1))</f>
        <v>0</v>
      </c>
      <c r="BB177" s="20">
        <f t="shared" ref="BB177" si="1783">IF(BB176=0,0,IF(OR(BA177=0,BA177=12),1,BA177+1))</f>
        <v>0</v>
      </c>
      <c r="BC177" s="564"/>
      <c r="BD177" s="487"/>
      <c r="BE177" s="497"/>
    </row>
    <row r="178" spans="1:71" s="51" customFormat="1" ht="43.5" x14ac:dyDescent="0.35">
      <c r="A178" s="50"/>
      <c r="B178" s="67"/>
      <c r="C178" s="33"/>
      <c r="D178" s="33"/>
      <c r="E178" s="33"/>
      <c r="F178" s="33"/>
      <c r="G178" s="33"/>
      <c r="H178" s="33"/>
      <c r="I178" s="33"/>
      <c r="J178" s="19"/>
      <c r="K178" s="7"/>
      <c r="L178" s="135"/>
      <c r="M178" s="136"/>
      <c r="O178" s="220"/>
      <c r="R178" s="210" t="s">
        <v>165</v>
      </c>
      <c r="S178" s="22">
        <f>IF(S177&gt;0,IF(S181&gt;$F119,$F119,S181),0)</f>
        <v>0</v>
      </c>
      <c r="T178" s="22">
        <f>IF(T177&gt;0,IF((SUMIFS($S180:S180,$S177:S177,12)+IF(S177=12,0,S178)+T181)&gt;=$F119,$F119-FLOOR(SUMIFS($S180:S180,$S177:S177,12),1),IF(T177=1,T181,T181+S178)),0)</f>
        <v>0</v>
      </c>
      <c r="U178" s="22">
        <f>IF(U177&gt;0,IF((SUMIFS($S180:T180,$S177:T177,12)+IF(T177=12,0,T178)+U181)&gt;=$F119,$F119-FLOOR(SUMIFS($S180:T180,$S177:T177,12),1),IF(U177=1,U181,U181+T178)),0)</f>
        <v>0</v>
      </c>
      <c r="V178" s="22">
        <f>IF(V177&gt;0,IF((SUMIFS($S180:U180,$S177:U177,12)+IF(U177=12,0,U178)+V181)&gt;=$F119,$F119-FLOOR(SUMIFS($S180:U180,$S177:U177,12),1),IF(V177=1,V181,V181+U178)),0)</f>
        <v>0</v>
      </c>
      <c r="W178" s="22">
        <f>IF(W177&gt;0,IF((SUMIFS($S180:V180,$S177:V177,12)+IF(V177=12,0,V178)+W181)&gt;=$F119,$F119-FLOOR(SUMIFS($S180:V180,$S177:V177,12),1),IF(W177=1,W181,W181+V178)),0)</f>
        <v>0</v>
      </c>
      <c r="X178" s="22">
        <f>IF(X177&gt;0,IF((SUMIFS($S180:W180,$S177:W177,12)+IF(W177=12,0,W178)+X181)&gt;=$F119,$F119-FLOOR(SUMIFS($S180:W180,$S177:W177,12),1),IF(X177=1,X181,X181+W178)),0)</f>
        <v>0</v>
      </c>
      <c r="Y178" s="22">
        <f>IF(Y177&gt;0,IF((SUMIFS($S180:X180,$S177:X177,12)+IF(X177=12,0,X178)+Y181)&gt;=$F119,$F119-FLOOR(SUMIFS($S180:X180,$S177:X177,12),1),IF(Y177=1,Y181,Y181+X178)),0)</f>
        <v>0</v>
      </c>
      <c r="Z178" s="22">
        <f>IF(Z177&gt;0,IF((SUMIFS($S180:Y180,$S177:Y177,12)+IF(Y177=12,0,Y178)+Z181)&gt;=$F119,$F119-FLOOR(SUMIFS($S180:Y180,$S177:Y177,12),1),IF(Z177=1,Z181,Z181+Y178)),0)</f>
        <v>0</v>
      </c>
      <c r="AA178" s="22">
        <f>IF(AA177&gt;0,IF((SUMIFS($S180:Z180,$S177:Z177,12)+IF(Z177=12,0,Z178)+AA181)&gt;=$F119,$F119-FLOOR(SUMIFS($S180:Z180,$S177:Z177,12),1),IF(AA177=1,AA181,AA181+Z178)),0)</f>
        <v>0</v>
      </c>
      <c r="AB178" s="22">
        <f>IF(AB177&gt;0,IF((SUMIFS($S180:AA180,$S177:AA177,12)+IF(AA177=12,0,AA178)+AB181)&gt;=$F119,$F119-FLOOR(SUMIFS($S180:AA180,$S177:AA177,12),1),IF(AB177=1,AB181,AB181+AA178)),0)</f>
        <v>0</v>
      </c>
      <c r="AC178" s="22">
        <f>IF(AC177&gt;0,IF((SUMIFS($S180:AB180,$S177:AB177,12)+IF(AB177=12,0,AB178)+AC181)&gt;=$F119,$F119-FLOOR(SUMIFS($S180:AB180,$S177:AB177,12),1),IF(AC177=1,AC181,AC181+AB178)),0)</f>
        <v>0</v>
      </c>
      <c r="AD178" s="22">
        <f>IF(AD177&gt;0,IF((SUMIFS($S180:AC180,$S177:AC177,12)+IF(AC177=12,0,AC178)+AD181)&gt;=$F119,$F119-FLOOR(SUMIFS($S180:AC180,$S177:AC177,12),1),IF(AD177=1,AD181,AD181+AC178)),0)</f>
        <v>0</v>
      </c>
      <c r="AE178" s="22">
        <f>IF(AE177&gt;0,IF((SUMIFS($S180:AD180,$S177:AD177,12)+IF(AD177=12,0,AD178)+AE181)&gt;=$F119,$F119-FLOOR(SUMIFS($S180:AD180,$S177:AD177,12),1),IF(AE177=1,AE181,AE181+AD178)),0)</f>
        <v>0</v>
      </c>
      <c r="AF178" s="22">
        <f>IF(AF177&gt;0,IF((SUMIFS($S180:AE180,$S177:AE177,12)+IF(AE177=12,0,AE178)+AF181)&gt;=$F119,$F119-FLOOR(SUMIFS($S180:AE180,$S177:AE177,12),1),IF(AF177=1,AF181,AF181+AE178)),0)</f>
        <v>0</v>
      </c>
      <c r="AG178" s="22">
        <f>IF(AG177&gt;0,IF((SUMIFS($S180:AF180,$S177:AF177,12)+IF(AF177=12,0,AF178)+AG181)&gt;=$F119,$F119-FLOOR(SUMIFS($S180:AF180,$S177:AF177,12),1),IF(AG177=1,AG181,AG181+AF178)),0)</f>
        <v>0</v>
      </c>
      <c r="AH178" s="22">
        <f>IF(AH177&gt;0,IF((SUMIFS($S180:AG180,$S177:AG177,12)+IF(AG177=12,0,AG178)+AH181)&gt;=$F119,$F119-FLOOR(SUMIFS($S180:AG180,$S177:AG177,12),1),IF(AH177=1,AH181,AH181+AG178)),0)</f>
        <v>0</v>
      </c>
      <c r="AI178" s="22">
        <f>IF(AI177&gt;0,IF((SUMIFS($S180:AH180,$S177:AH177,12)+IF(AH177=12,0,AH178)+AI181)&gt;=$F119,$F119-FLOOR(SUMIFS($S180:AH180,$S177:AH177,12),1),IF(AI177=1,AI181,AI181+AH178)),0)</f>
        <v>0</v>
      </c>
      <c r="AJ178" s="22">
        <f>IF(AJ177&gt;0,IF((SUMIFS($S180:AI180,$S177:AI177,12)+IF(AI177=12,0,AI178)+AJ181)&gt;=$F119,$F119-FLOOR(SUMIFS($S180:AI180,$S177:AI177,12),1),IF(AJ177=1,AJ181,AJ181+AI178)),0)</f>
        <v>0</v>
      </c>
      <c r="AK178" s="22">
        <f>IF(AK177&gt;0,IF((SUMIFS($S180:AJ180,$S177:AJ177,12)+IF(AJ177=12,0,AJ178)+AK181)&gt;=$F119,$F119-FLOOR(SUMIFS($S180:AJ180,$S177:AJ177,12),1),IF(AK177=1,AK181,AK181+AJ178)),0)</f>
        <v>0</v>
      </c>
      <c r="AL178" s="22">
        <f>IF(AL177&gt;0,IF((SUMIFS($S180:AK180,$S177:AK177,12)+IF(AK177=12,0,AK178)+AL181)&gt;=$F119,$F119-FLOOR(SUMIFS($S180:AK180,$S177:AK177,12),1),IF(AL177=1,AL181,AL181+AK178)),0)</f>
        <v>0</v>
      </c>
      <c r="AM178" s="22">
        <f>IF(AM177&gt;0,IF((SUMIFS($S180:AL180,$S177:AL177,12)+IF(AL177=12,0,AL178)+AM181)&gt;=$F119,$F119-FLOOR(SUMIFS($S180:AL180,$S177:AL177,12),1),IF(AM177=1,AM181,AM181+AL178)),0)</f>
        <v>0</v>
      </c>
      <c r="AN178" s="22">
        <f>IF(AN177&gt;0,IF((SUMIFS($S180:AM180,$S177:AM177,12)+IF(AM177=12,0,AM178)+AN181)&gt;=$F119,$F119-FLOOR(SUMIFS($S180:AM180,$S177:AM177,12),1),IF(AN177=1,AN181,AN181+AM178)),0)</f>
        <v>0</v>
      </c>
      <c r="AO178" s="22">
        <f>IF(AO177&gt;0,IF((SUMIFS($S180:AN180,$S177:AN177,12)+IF(AN177=12,0,AN178)+AO181)&gt;=$F119,$F119-FLOOR(SUMIFS($S180:AN180,$S177:AN177,12),1),IF(AO177=1,AO181,AO181+AN178)),0)</f>
        <v>0</v>
      </c>
      <c r="AP178" s="22">
        <f>IF(AP177&gt;0,IF((SUMIFS($S180:AO180,$S177:AO177,12)+IF(AO177=12,0,AO178)+AP181)&gt;=$F119,$F119-FLOOR(SUMIFS($S180:AO180,$S177:AO177,12),1),IF(AP177=1,AP181,AP181+AO178)),0)</f>
        <v>0</v>
      </c>
      <c r="AQ178" s="22">
        <f>IF(AQ177&gt;0,IF((SUMIFS($S180:AP180,$S177:AP177,12)+IF(AP177=12,0,AP178)+AQ181)&gt;=$F119,$F119-FLOOR(SUMIFS($S180:AP180,$S177:AP177,12),1),IF(AQ177=1,AQ181,AQ181+AP178)),0)</f>
        <v>0</v>
      </c>
      <c r="AR178" s="22">
        <f>IF(AR177&gt;0,IF((SUMIFS($S180:AQ180,$S177:AQ177,12)+IF(AQ177=12,0,AQ178)+AR181)&gt;=$F119,$F119-FLOOR(SUMIFS($S180:AQ180,$S177:AQ177,12),1),IF(AR177=1,AR181,AR181+AQ178)),0)</f>
        <v>0</v>
      </c>
      <c r="AS178" s="22">
        <f>IF(AS177&gt;0,IF((SUMIFS($S180:AR180,$S177:AR177,12)+IF(AR177=12,0,AR178)+AS181)&gt;=$F119,$F119-FLOOR(SUMIFS($S180:AR180,$S177:AR177,12),1),IF(AS177=1,AS181,AS181+AR178)),0)</f>
        <v>0</v>
      </c>
      <c r="AT178" s="22">
        <f>IF(AT177&gt;0,IF((SUMIFS($S180:AS180,$S177:AS177,12)+IF(AS177=12,0,AS178)+AT181)&gt;=$F119,$F119-FLOOR(SUMIFS($S180:AS180,$S177:AS177,12),1),IF(AT177=1,AT181,AT181+AS178)),0)</f>
        <v>0</v>
      </c>
      <c r="AU178" s="22">
        <f>IF(AU177&gt;0,IF((SUMIFS($S180:AT180,$S177:AT177,12)+IF(AT177=12,0,AT178)+AU181)&gt;=$F119,$F119-FLOOR(SUMIFS($S180:AT180,$S177:AT177,12),1),IF(AU177=1,AU181,AU181+AT178)),0)</f>
        <v>0</v>
      </c>
      <c r="AV178" s="22">
        <f>IF(AV177&gt;0,IF((SUMIFS($S180:AU180,$S177:AU177,12)+IF(AU177=12,0,AU178)+AV181)&gt;=$F119,$F119-FLOOR(SUMIFS($S180:AU180,$S177:AU177,12),1),IF(AV177=1,AV181,AV181+AU178)),0)</f>
        <v>0</v>
      </c>
      <c r="AW178" s="22">
        <f>IF(AW177&gt;0,IF((SUMIFS($S180:AV180,$S177:AV177,12)+IF(AV177=12,0,AV178)+AW181)&gt;=$F119,$F119-FLOOR(SUMIFS($S180:AV180,$S177:AV177,12),1),IF(AW177=1,AW181,AW181+AV178)),0)</f>
        <v>0</v>
      </c>
      <c r="AX178" s="22">
        <f>IF(AX177&gt;0,IF((SUMIFS($S180:AW180,$S177:AW177,12)+IF(AW177=12,0,AW178)+AX181)&gt;=$F119,$F119-FLOOR(SUMIFS($S180:AW180,$S177:AW177,12),1),IF(AX177=1,AX181,AX181+AW178)),0)</f>
        <v>0</v>
      </c>
      <c r="AY178" s="22">
        <f>IF(AY177&gt;0,IF((SUMIFS($S180:AX180,$S177:AX177,12)+IF(AX177=12,0,AX178)+AY181)&gt;=$F119,$F119-FLOOR(SUMIFS($S180:AX180,$S177:AX177,12),1),IF(AY177=1,AY181,AY181+AX178)),0)</f>
        <v>0</v>
      </c>
      <c r="AZ178" s="22">
        <f>IF(AZ177&gt;0,IF((SUMIFS($S180:AY180,$S177:AY177,12)+IF(AY177=12,0,AY178)+AZ181)&gt;=$F119,$F119-FLOOR(SUMIFS($S180:AY180,$S177:AY177,12),1),IF(AZ177=1,AZ181,AZ181+AY178)),0)</f>
        <v>0</v>
      </c>
      <c r="BA178" s="22">
        <f>IF(BA177&gt;0,IF((SUMIFS($S180:AZ180,$S177:AZ177,12)+IF(AZ177=12,0,AZ178)+BA181)&gt;=$F119,$F119-FLOOR(SUMIFS($S180:AZ180,$S177:AZ177,12),1),IF(BA177=1,BA181,BA181+AZ178)),0)</f>
        <v>0</v>
      </c>
      <c r="BB178" s="22">
        <f>IF(BB177&gt;0,IF((SUMIFS($S180:BA180,$S177:BA177,12)+IF(BA177=12,0,BA178)+BB181)&gt;=$F119,$F119-FLOOR(SUMIFS($S180:BA180,$S177:BA177,12),1),IF(BB177=1,BB181,BB181+BA178)),0)</f>
        <v>0</v>
      </c>
      <c r="BC178" s="564"/>
      <c r="BD178" s="487"/>
      <c r="BE178" s="497"/>
    </row>
    <row r="179" spans="1:71" s="51" customFormat="1" ht="39" hidden="1" customHeight="1" x14ac:dyDescent="0.35">
      <c r="A179" s="50"/>
      <c r="B179" s="67"/>
      <c r="C179" s="33"/>
      <c r="D179" s="33"/>
      <c r="E179" s="33"/>
      <c r="F179" s="33"/>
      <c r="G179" s="33"/>
      <c r="H179" s="33"/>
      <c r="I179" s="33"/>
      <c r="J179" s="19"/>
      <c r="K179" s="7"/>
      <c r="L179" s="135"/>
      <c r="M179" s="136"/>
      <c r="O179" s="220"/>
      <c r="R179" s="211" t="s">
        <v>111</v>
      </c>
      <c r="S179" s="21">
        <f>IF(S174&gt;0,S175,0)</f>
        <v>0</v>
      </c>
      <c r="T179" s="21">
        <f t="shared" ref="T179" si="1784">IF(T174&gt;0,IF(T177=1,T175,T175+S179),S179)</f>
        <v>0</v>
      </c>
      <c r="U179" s="21">
        <f t="shared" ref="U179" si="1785">IF(U174&gt;0,IF(U177=1,U175,U175+T179),T179)</f>
        <v>0</v>
      </c>
      <c r="V179" s="21">
        <f t="shared" ref="V179" si="1786">IF(V174&gt;0,IF(V177=1,V175,V175+U179),U179)</f>
        <v>0</v>
      </c>
      <c r="W179" s="21">
        <f t="shared" ref="W179" si="1787">IF(W174&gt;0,IF(W177=1,W175,W175+V179),V179)</f>
        <v>0</v>
      </c>
      <c r="X179" s="21">
        <f t="shared" ref="X179" si="1788">IF(X174&gt;0,IF(X177=1,X175,X175+W179),W179)</f>
        <v>0</v>
      </c>
      <c r="Y179" s="21">
        <f t="shared" ref="Y179" si="1789">IF(Y174&gt;0,IF(Y177=1,Y175,Y175+X179),X179)</f>
        <v>0</v>
      </c>
      <c r="Z179" s="21">
        <f t="shared" ref="Z179" si="1790">IF(Z174&gt;0,IF(Z177=1,Z175,Z175+Y179),Y179)</f>
        <v>0</v>
      </c>
      <c r="AA179" s="21">
        <f t="shared" ref="AA179" si="1791">IF(AA174&gt;0,IF(AA177=1,AA175,AA175+Z179),Z179)</f>
        <v>0</v>
      </c>
      <c r="AB179" s="21">
        <f t="shared" ref="AB179" si="1792">IF(AB174&gt;0,IF(AB177=1,AB175,AB175+AA179),AA179)</f>
        <v>0</v>
      </c>
      <c r="AC179" s="21">
        <f t="shared" ref="AC179" si="1793">IF(AC174&gt;0,IF(AC177=1,AC175,AC175+AB179),AB179)</f>
        <v>0</v>
      </c>
      <c r="AD179" s="21">
        <f t="shared" ref="AD179" si="1794">IF(AD174&gt;0,IF(AD177=1,AD175,AD175+AC179),AC179)</f>
        <v>0</v>
      </c>
      <c r="AE179" s="21">
        <f t="shared" ref="AE179" si="1795">IF(AE174&gt;0,IF(AE177=1,AE175,AE175+AD179),AD179)</f>
        <v>0</v>
      </c>
      <c r="AF179" s="21">
        <f t="shared" ref="AF179" si="1796">IF(AF174&gt;0,IF(AF177=1,AF175,AF175+AE179),AE179)</f>
        <v>0</v>
      </c>
      <c r="AG179" s="21">
        <f t="shared" ref="AG179" si="1797">IF(AG174&gt;0,IF(AG177=1,AG175,AG175+AF179),AF179)</f>
        <v>0</v>
      </c>
      <c r="AH179" s="21">
        <f t="shared" ref="AH179" si="1798">IF(AH174&gt;0,IF(AH177=1,AH175,AH175+AG179),AG179)</f>
        <v>0</v>
      </c>
      <c r="AI179" s="21">
        <f t="shared" ref="AI179" si="1799">IF(AI174&gt;0,IF(AI177=1,AI175,AI175+AH179),AH179)</f>
        <v>0</v>
      </c>
      <c r="AJ179" s="21">
        <f t="shared" ref="AJ179" si="1800">IF(AJ174&gt;0,IF(AJ177=1,AJ175,AJ175+AI179),AI179)</f>
        <v>0</v>
      </c>
      <c r="AK179" s="21">
        <f t="shared" ref="AK179" si="1801">IF(AK174&gt;0,IF(AK177=1,AK175,AK175+AJ179),AJ179)</f>
        <v>0</v>
      </c>
      <c r="AL179" s="21">
        <f t="shared" ref="AL179" si="1802">IF(AL174&gt;0,IF(AL177=1,AL175,AL175+AK179),AK179)</f>
        <v>0</v>
      </c>
      <c r="AM179" s="21">
        <f t="shared" ref="AM179" si="1803">IF(AM174&gt;0,IF(AM177=1,AM175,AM175+AL179),AL179)</f>
        <v>0</v>
      </c>
      <c r="AN179" s="21">
        <f t="shared" ref="AN179" si="1804">IF(AN174&gt;0,IF(AN177=1,AN175,AN175+AM179),AM179)</f>
        <v>0</v>
      </c>
      <c r="AO179" s="21">
        <f t="shared" ref="AO179" si="1805">IF(AO174&gt;0,IF(AO177=1,AO175,AO175+AN179),AN179)</f>
        <v>0</v>
      </c>
      <c r="AP179" s="21">
        <f t="shared" ref="AP179" si="1806">IF(AP174&gt;0,IF(AP177=1,AP175,AP175+AO179),AO179)</f>
        <v>0</v>
      </c>
      <c r="AQ179" s="21">
        <f t="shared" ref="AQ179" si="1807">IF(AQ174&gt;0,IF(AQ177=1,AQ175,AQ175+AP179),AP179)</f>
        <v>0</v>
      </c>
      <c r="AR179" s="21">
        <f t="shared" ref="AR179" si="1808">IF(AR174&gt;0,IF(AR177=1,AR175,AR175+AQ179),AQ179)</f>
        <v>0</v>
      </c>
      <c r="AS179" s="21">
        <f t="shared" ref="AS179" si="1809">IF(AS174&gt;0,IF(AS177=1,AS175,AS175+AR179),AR179)</f>
        <v>0</v>
      </c>
      <c r="AT179" s="21">
        <f t="shared" ref="AT179" si="1810">IF(AT174&gt;0,IF(AT177=1,AT175,AT175+AS179),AS179)</f>
        <v>0</v>
      </c>
      <c r="AU179" s="21">
        <f t="shared" ref="AU179" si="1811">IF(AU174&gt;0,IF(AU177=1,AU175,AU175+AT179),AT179)</f>
        <v>0</v>
      </c>
      <c r="AV179" s="21">
        <f t="shared" ref="AV179" si="1812">IF(AV174&gt;0,IF(AV177=1,AV175,AV175+AU179),AU179)</f>
        <v>0</v>
      </c>
      <c r="AW179" s="21">
        <f t="shared" ref="AW179" si="1813">IF(AW174&gt;0,IF(AW177=1,AW175,AW175+AV179),AV179)</f>
        <v>0</v>
      </c>
      <c r="AX179" s="21">
        <f t="shared" ref="AX179" si="1814">IF(AX174&gt;0,IF(AX177=1,AX175,AX175+AW179),AW179)</f>
        <v>0</v>
      </c>
      <c r="AY179" s="21">
        <f t="shared" ref="AY179" si="1815">IF(AY174&gt;0,IF(AY177=1,AY175,AY175+AX179),AX179)</f>
        <v>0</v>
      </c>
      <c r="AZ179" s="21">
        <f t="shared" ref="AZ179" si="1816">IF(AZ174&gt;0,IF(AZ177=1,AZ175,AZ175+AY179),AY179)</f>
        <v>0</v>
      </c>
      <c r="BA179" s="21">
        <f t="shared" ref="BA179" si="1817">IF(BA174&gt;0,IF(BA177=1,BA175,BA175+AZ179),AZ179)</f>
        <v>0</v>
      </c>
      <c r="BB179" s="21">
        <f t="shared" ref="BB179" si="1818">IF(BB174&gt;0,IF(BB177=1,BB175,BB175+BA179),BA179)</f>
        <v>0</v>
      </c>
      <c r="BC179" s="564"/>
      <c r="BD179" s="487"/>
      <c r="BE179" s="497"/>
    </row>
    <row r="180" spans="1:71" s="51" customFormat="1" ht="26" hidden="1" customHeight="1" x14ac:dyDescent="0.35">
      <c r="A180" s="50"/>
      <c r="B180" s="67"/>
      <c r="C180" s="33"/>
      <c r="D180" s="33"/>
      <c r="E180" s="33"/>
      <c r="F180" s="33"/>
      <c r="G180" s="33"/>
      <c r="H180" s="33"/>
      <c r="I180" s="33"/>
      <c r="J180" s="19"/>
      <c r="K180" s="7"/>
      <c r="L180" s="135"/>
      <c r="M180" s="136"/>
      <c r="O180" s="220"/>
      <c r="R180" s="211" t="s">
        <v>112</v>
      </c>
      <c r="S180" s="21">
        <f>S182</f>
        <v>0</v>
      </c>
      <c r="T180" s="21">
        <f t="shared" ref="T180:BB180" si="1819">IF(T177=1,T182,T182+S180)</f>
        <v>0</v>
      </c>
      <c r="U180" s="21">
        <f t="shared" si="1819"/>
        <v>0</v>
      </c>
      <c r="V180" s="21">
        <f t="shared" si="1819"/>
        <v>0</v>
      </c>
      <c r="W180" s="21">
        <f t="shared" si="1819"/>
        <v>0</v>
      </c>
      <c r="X180" s="21">
        <f t="shared" si="1819"/>
        <v>0</v>
      </c>
      <c r="Y180" s="21">
        <f t="shared" si="1819"/>
        <v>0</v>
      </c>
      <c r="Z180" s="21">
        <f t="shared" si="1819"/>
        <v>0</v>
      </c>
      <c r="AA180" s="21">
        <f t="shared" si="1819"/>
        <v>0</v>
      </c>
      <c r="AB180" s="21">
        <f t="shared" si="1819"/>
        <v>0</v>
      </c>
      <c r="AC180" s="21">
        <f t="shared" si="1819"/>
        <v>0</v>
      </c>
      <c r="AD180" s="21">
        <f t="shared" si="1819"/>
        <v>0</v>
      </c>
      <c r="AE180" s="21">
        <f t="shared" si="1819"/>
        <v>0</v>
      </c>
      <c r="AF180" s="21">
        <f t="shared" si="1819"/>
        <v>0</v>
      </c>
      <c r="AG180" s="21">
        <f t="shared" si="1819"/>
        <v>0</v>
      </c>
      <c r="AH180" s="21">
        <f t="shared" si="1819"/>
        <v>0</v>
      </c>
      <c r="AI180" s="21">
        <f t="shared" si="1819"/>
        <v>0</v>
      </c>
      <c r="AJ180" s="21">
        <f t="shared" si="1819"/>
        <v>0</v>
      </c>
      <c r="AK180" s="21">
        <f t="shared" si="1819"/>
        <v>0</v>
      </c>
      <c r="AL180" s="21">
        <f t="shared" si="1819"/>
        <v>0</v>
      </c>
      <c r="AM180" s="21">
        <f t="shared" si="1819"/>
        <v>0</v>
      </c>
      <c r="AN180" s="21">
        <f t="shared" si="1819"/>
        <v>0</v>
      </c>
      <c r="AO180" s="21">
        <f t="shared" si="1819"/>
        <v>0</v>
      </c>
      <c r="AP180" s="21">
        <f t="shared" si="1819"/>
        <v>0</v>
      </c>
      <c r="AQ180" s="21">
        <f t="shared" si="1819"/>
        <v>0</v>
      </c>
      <c r="AR180" s="21">
        <f t="shared" si="1819"/>
        <v>0</v>
      </c>
      <c r="AS180" s="21">
        <f t="shared" si="1819"/>
        <v>0</v>
      </c>
      <c r="AT180" s="21">
        <f t="shared" si="1819"/>
        <v>0</v>
      </c>
      <c r="AU180" s="21">
        <f t="shared" si="1819"/>
        <v>0</v>
      </c>
      <c r="AV180" s="21">
        <f t="shared" si="1819"/>
        <v>0</v>
      </c>
      <c r="AW180" s="21">
        <f t="shared" si="1819"/>
        <v>0</v>
      </c>
      <c r="AX180" s="21">
        <f t="shared" si="1819"/>
        <v>0</v>
      </c>
      <c r="AY180" s="21">
        <f t="shared" si="1819"/>
        <v>0</v>
      </c>
      <c r="AZ180" s="21">
        <f t="shared" si="1819"/>
        <v>0</v>
      </c>
      <c r="BA180" s="21">
        <f t="shared" si="1819"/>
        <v>0</v>
      </c>
      <c r="BB180" s="21">
        <f t="shared" si="1819"/>
        <v>0</v>
      </c>
      <c r="BC180" s="564"/>
      <c r="BD180" s="487"/>
      <c r="BE180" s="497"/>
    </row>
    <row r="181" spans="1:71" s="51" customFormat="1" ht="43.5" x14ac:dyDescent="0.35">
      <c r="A181" s="50"/>
      <c r="B181" s="67"/>
      <c r="C181" s="33"/>
      <c r="D181" s="33"/>
      <c r="E181" s="33"/>
      <c r="F181" s="33"/>
      <c r="G181" s="33"/>
      <c r="H181" s="33"/>
      <c r="I181" s="33"/>
      <c r="J181" s="19"/>
      <c r="K181" s="7"/>
      <c r="L181" s="135"/>
      <c r="M181" s="136"/>
      <c r="O181" s="220"/>
      <c r="R181" s="210" t="s">
        <v>110</v>
      </c>
      <c r="S181" s="22">
        <f t="shared" ref="S181:BB181" si="1820">1720/12*S174</f>
        <v>0</v>
      </c>
      <c r="T181" s="22">
        <f t="shared" si="1820"/>
        <v>0</v>
      </c>
      <c r="U181" s="22">
        <f t="shared" si="1820"/>
        <v>0</v>
      </c>
      <c r="V181" s="22">
        <f t="shared" si="1820"/>
        <v>0</v>
      </c>
      <c r="W181" s="22">
        <f t="shared" si="1820"/>
        <v>0</v>
      </c>
      <c r="X181" s="22">
        <f t="shared" si="1820"/>
        <v>0</v>
      </c>
      <c r="Y181" s="22">
        <f t="shared" si="1820"/>
        <v>0</v>
      </c>
      <c r="Z181" s="22">
        <f t="shared" si="1820"/>
        <v>0</v>
      </c>
      <c r="AA181" s="22">
        <f t="shared" si="1820"/>
        <v>0</v>
      </c>
      <c r="AB181" s="22">
        <f t="shared" si="1820"/>
        <v>0</v>
      </c>
      <c r="AC181" s="22">
        <f t="shared" si="1820"/>
        <v>0</v>
      </c>
      <c r="AD181" s="22">
        <f t="shared" si="1820"/>
        <v>0</v>
      </c>
      <c r="AE181" s="22">
        <f t="shared" si="1820"/>
        <v>0</v>
      </c>
      <c r="AF181" s="22">
        <f t="shared" si="1820"/>
        <v>0</v>
      </c>
      <c r="AG181" s="22">
        <f t="shared" si="1820"/>
        <v>0</v>
      </c>
      <c r="AH181" s="22">
        <f t="shared" si="1820"/>
        <v>0</v>
      </c>
      <c r="AI181" s="22">
        <f t="shared" si="1820"/>
        <v>0</v>
      </c>
      <c r="AJ181" s="22">
        <f t="shared" si="1820"/>
        <v>0</v>
      </c>
      <c r="AK181" s="22">
        <f t="shared" si="1820"/>
        <v>0</v>
      </c>
      <c r="AL181" s="22">
        <f t="shared" si="1820"/>
        <v>0</v>
      </c>
      <c r="AM181" s="22">
        <f t="shared" si="1820"/>
        <v>0</v>
      </c>
      <c r="AN181" s="22">
        <f t="shared" si="1820"/>
        <v>0</v>
      </c>
      <c r="AO181" s="22">
        <f t="shared" si="1820"/>
        <v>0</v>
      </c>
      <c r="AP181" s="22">
        <f t="shared" si="1820"/>
        <v>0</v>
      </c>
      <c r="AQ181" s="22">
        <f t="shared" si="1820"/>
        <v>0</v>
      </c>
      <c r="AR181" s="22">
        <f t="shared" si="1820"/>
        <v>0</v>
      </c>
      <c r="AS181" s="22">
        <f t="shared" si="1820"/>
        <v>0</v>
      </c>
      <c r="AT181" s="22">
        <f t="shared" si="1820"/>
        <v>0</v>
      </c>
      <c r="AU181" s="22">
        <f t="shared" si="1820"/>
        <v>0</v>
      </c>
      <c r="AV181" s="22">
        <f t="shared" si="1820"/>
        <v>0</v>
      </c>
      <c r="AW181" s="22">
        <f t="shared" si="1820"/>
        <v>0</v>
      </c>
      <c r="AX181" s="22">
        <f t="shared" si="1820"/>
        <v>0</v>
      </c>
      <c r="AY181" s="22">
        <f t="shared" si="1820"/>
        <v>0</v>
      </c>
      <c r="AZ181" s="22">
        <f t="shared" si="1820"/>
        <v>0</v>
      </c>
      <c r="BA181" s="22">
        <f t="shared" si="1820"/>
        <v>0</v>
      </c>
      <c r="BB181" s="22">
        <f t="shared" si="1820"/>
        <v>0</v>
      </c>
      <c r="BC181" s="564"/>
      <c r="BD181" s="487"/>
      <c r="BE181" s="497"/>
    </row>
    <row r="182" spans="1:71" s="51" customFormat="1" ht="29" x14ac:dyDescent="0.35">
      <c r="A182" s="50"/>
      <c r="B182" s="67"/>
      <c r="C182" s="33"/>
      <c r="D182" s="33"/>
      <c r="E182" s="33"/>
      <c r="F182" s="33"/>
      <c r="G182" s="33"/>
      <c r="H182" s="33"/>
      <c r="I182" s="33"/>
      <c r="J182" s="19"/>
      <c r="K182" s="7"/>
      <c r="L182" s="135"/>
      <c r="M182" s="136"/>
      <c r="O182" s="220"/>
      <c r="R182" s="210" t="s">
        <v>103</v>
      </c>
      <c r="S182" s="22">
        <f>FLOOR(IF(OR(S177=0,S177=1),IF(S175&gt;=S181,S181,S175)+0.00000001,IF(S179&gt;=S178,S178,S179))+0.00000001,1)</f>
        <v>0</v>
      </c>
      <c r="T182" s="22">
        <f t="shared" ref="T182" si="1821">FLOOR(IF(OR(T177=0,T177=1),IF(T181&gt;T178,T178,IF(T175&gt;=T181,T181,T175)+0.00000001),IF(T179&gt;=T178,T178-S180,T179-S180)+0.00000001),1)</f>
        <v>0</v>
      </c>
      <c r="U182" s="22">
        <f t="shared" ref="U182" si="1822">FLOOR(IF(OR(U177=0,U177=1),IF(U181&gt;U178,U178,IF(U175&gt;=U181,U181,U175)+0.00000001),IF(U179&gt;=U178,U178-T180,U179-T180)+0.00000001),1)</f>
        <v>0</v>
      </c>
      <c r="V182" s="22">
        <f t="shared" ref="V182" si="1823">FLOOR(IF(OR(V177=0,V177=1),IF(V181&gt;V178,V178,IF(V175&gt;=V181,V181,V175)+0.00000001),IF(V179&gt;=V178,V178-U180,V179-U180)+0.00000001),1)</f>
        <v>0</v>
      </c>
      <c r="W182" s="22">
        <f t="shared" ref="W182" si="1824">FLOOR(IF(OR(W177=0,W177=1),IF(W181&gt;W178,W178,IF(W175&gt;=W181,W181,W175)+0.00000001),IF(W179&gt;=W178,W178-V180,W179-V180)+0.00000001),1)</f>
        <v>0</v>
      </c>
      <c r="X182" s="22">
        <f t="shared" ref="X182" si="1825">FLOOR(IF(OR(X177=0,X177=1),IF(X181&gt;X178,X178,IF(X175&gt;=X181,X181,X175)+0.00000001),IF(X179&gt;=X178,X178-W180,X179-W180)+0.00000001),1)</f>
        <v>0</v>
      </c>
      <c r="Y182" s="22">
        <f t="shared" ref="Y182" si="1826">FLOOR(IF(OR(Y177=0,Y177=1),IF(Y181&gt;Y178,Y178,IF(Y175&gt;=Y181,Y181,Y175)+0.00000001),IF(Y179&gt;=Y178,Y178-X180,Y179-X180)+0.00000001),1)</f>
        <v>0</v>
      </c>
      <c r="Z182" s="22">
        <f t="shared" ref="Z182" si="1827">FLOOR(IF(OR(Z177=0,Z177=1),IF(Z181&gt;Z178,Z178,IF(Z175&gt;=Z181,Z181,Z175)+0.00000001),IF(Z179&gt;=Z178,Z178-Y180,Z179-Y180)+0.00000001),1)</f>
        <v>0</v>
      </c>
      <c r="AA182" s="22">
        <f t="shared" ref="AA182" si="1828">FLOOR(IF(OR(AA177=0,AA177=1),IF(AA181&gt;AA178,AA178,IF(AA175&gt;=AA181,AA181,AA175)+0.00000001),IF(AA179&gt;=AA178,AA178-Z180,AA179-Z180)+0.00000001),1)</f>
        <v>0</v>
      </c>
      <c r="AB182" s="22">
        <f t="shared" ref="AB182" si="1829">FLOOR(IF(OR(AB177=0,AB177=1),IF(AB181&gt;AB178,AB178,IF(AB175&gt;=AB181,AB181,AB175)+0.00000001),IF(AB179&gt;=AB178,AB178-AA180,AB179-AA180)+0.00000001),1)</f>
        <v>0</v>
      </c>
      <c r="AC182" s="22">
        <f t="shared" ref="AC182" si="1830">FLOOR(IF(OR(AC177=0,AC177=1),IF(AC181&gt;AC178,AC178,IF(AC175&gt;=AC181,AC181,AC175)+0.00000001),IF(AC179&gt;=AC178,AC178-AB180,AC179-AB180)+0.00000001),1)</f>
        <v>0</v>
      </c>
      <c r="AD182" s="22">
        <f t="shared" ref="AD182" si="1831">FLOOR(IF(OR(AD177=0,AD177=1),IF(AD181&gt;AD178,AD178,IF(AD175&gt;=AD181,AD181,AD175)+0.00000001),IF(AD179&gt;=AD178,AD178-AC180,AD179-AC180)+0.00000001),1)</f>
        <v>0</v>
      </c>
      <c r="AE182" s="22">
        <f t="shared" ref="AE182" si="1832">FLOOR(IF(OR(AE177=0,AE177=1),IF(AE181&gt;AE178,AE178,IF(AE175&gt;=AE181,AE181,AE175)+0.00000001),IF(AE179&gt;=AE178,AE178-AD180,AE179-AD180)+0.00000001),1)</f>
        <v>0</v>
      </c>
      <c r="AF182" s="22">
        <f t="shared" ref="AF182" si="1833">FLOOR(IF(OR(AF177=0,AF177=1),IF(AF181&gt;AF178,AF178,IF(AF175&gt;=AF181,AF181,AF175)+0.00000001),IF(AF179&gt;=AF178,AF178-AE180,AF179-AE180)+0.00000001),1)</f>
        <v>0</v>
      </c>
      <c r="AG182" s="22">
        <f t="shared" ref="AG182" si="1834">FLOOR(IF(OR(AG177=0,AG177=1),IF(AG181&gt;AG178,AG178,IF(AG175&gt;=AG181,AG181,AG175)+0.00000001),IF(AG179&gt;=AG178,AG178-AF180,AG179-AF180)+0.00000001),1)</f>
        <v>0</v>
      </c>
      <c r="AH182" s="22">
        <f t="shared" ref="AH182" si="1835">FLOOR(IF(OR(AH177=0,AH177=1),IF(AH181&gt;AH178,AH178,IF(AH175&gt;=AH181,AH181,AH175)+0.00000001),IF(AH179&gt;=AH178,AH178-AG180,AH179-AG180)+0.00000001),1)</f>
        <v>0</v>
      </c>
      <c r="AI182" s="22">
        <f t="shared" ref="AI182" si="1836">FLOOR(IF(OR(AI177=0,AI177=1),IF(AI181&gt;AI178,AI178,IF(AI175&gt;=AI181,AI181,AI175)+0.00000001),IF(AI179&gt;=AI178,AI178-AH180,AI179-AH180)+0.00000001),1)</f>
        <v>0</v>
      </c>
      <c r="AJ182" s="22">
        <f t="shared" ref="AJ182" si="1837">FLOOR(IF(OR(AJ177=0,AJ177=1),IF(AJ181&gt;AJ178,AJ178,IF(AJ175&gt;=AJ181,AJ181,AJ175)+0.00000001),IF(AJ179&gt;=AJ178,AJ178-AI180,AJ179-AI180)+0.00000001),1)</f>
        <v>0</v>
      </c>
      <c r="AK182" s="22">
        <f t="shared" ref="AK182" si="1838">FLOOR(IF(OR(AK177=0,AK177=1),IF(AK181&gt;AK178,AK178,IF(AK175&gt;=AK181,AK181,AK175)+0.00000001),IF(AK179&gt;=AK178,AK178-AJ180,AK179-AJ180)+0.00000001),1)</f>
        <v>0</v>
      </c>
      <c r="AL182" s="22">
        <f t="shared" ref="AL182" si="1839">FLOOR(IF(OR(AL177=0,AL177=1),IF(AL181&gt;AL178,AL178,IF(AL175&gt;=AL181,AL181,AL175)+0.00000001),IF(AL179&gt;=AL178,AL178-AK180,AL179-AK180)+0.00000001),1)</f>
        <v>0</v>
      </c>
      <c r="AM182" s="22">
        <f t="shared" ref="AM182" si="1840">FLOOR(IF(OR(AM177=0,AM177=1),IF(AM181&gt;AM178,AM178,IF(AM175&gt;=AM181,AM181,AM175)+0.00000001),IF(AM179&gt;=AM178,AM178-AL180,AM179-AL180)+0.00000001),1)</f>
        <v>0</v>
      </c>
      <c r="AN182" s="22">
        <f t="shared" ref="AN182" si="1841">FLOOR(IF(OR(AN177=0,AN177=1),IF(AN181&gt;AN178,AN178,IF(AN175&gt;=AN181,AN181,AN175)+0.00000001),IF(AN179&gt;=AN178,AN178-AM180,AN179-AM180)+0.00000001),1)</f>
        <v>0</v>
      </c>
      <c r="AO182" s="22">
        <f t="shared" ref="AO182" si="1842">FLOOR(IF(OR(AO177=0,AO177=1),IF(AO181&gt;AO178,AO178,IF(AO175&gt;=AO181,AO181,AO175)+0.00000001),IF(AO179&gt;=AO178,AO178-AN180,AO179-AN180)+0.00000001),1)</f>
        <v>0</v>
      </c>
      <c r="AP182" s="22">
        <f t="shared" ref="AP182" si="1843">FLOOR(IF(OR(AP177=0,AP177=1),IF(AP181&gt;AP178,AP178,IF(AP175&gt;=AP181,AP181,AP175)+0.00000001),IF(AP179&gt;=AP178,AP178-AO180,AP179-AO180)+0.00000001),1)</f>
        <v>0</v>
      </c>
      <c r="AQ182" s="22">
        <f t="shared" ref="AQ182" si="1844">FLOOR(IF(OR(AQ177=0,AQ177=1),IF(AQ181&gt;AQ178,AQ178,IF(AQ175&gt;=AQ181,AQ181,AQ175)+0.00000001),IF(AQ179&gt;=AQ178,AQ178-AP180,AQ179-AP180)+0.00000001),1)</f>
        <v>0</v>
      </c>
      <c r="AR182" s="22">
        <f t="shared" ref="AR182" si="1845">FLOOR(IF(OR(AR177=0,AR177=1),IF(AR181&gt;AR178,AR178,IF(AR175&gt;=AR181,AR181,AR175)+0.00000001),IF(AR179&gt;=AR178,AR178-AQ180,AR179-AQ180)+0.00000001),1)</f>
        <v>0</v>
      </c>
      <c r="AS182" s="22">
        <f t="shared" ref="AS182" si="1846">FLOOR(IF(OR(AS177=0,AS177=1),IF(AS181&gt;AS178,AS178,IF(AS175&gt;=AS181,AS181,AS175)+0.00000001),IF(AS179&gt;=AS178,AS178-AR180,AS179-AR180)+0.00000001),1)</f>
        <v>0</v>
      </c>
      <c r="AT182" s="22">
        <f t="shared" ref="AT182" si="1847">FLOOR(IF(OR(AT177=0,AT177=1),IF(AT181&gt;AT178,AT178,IF(AT175&gt;=AT181,AT181,AT175)+0.00000001),IF(AT179&gt;=AT178,AT178-AS180,AT179-AS180)+0.00000001),1)</f>
        <v>0</v>
      </c>
      <c r="AU182" s="22">
        <f t="shared" ref="AU182" si="1848">FLOOR(IF(OR(AU177=0,AU177=1),IF(AU181&gt;AU178,AU178,IF(AU175&gt;=AU181,AU181,AU175)+0.00000001),IF(AU179&gt;=AU178,AU178-AT180,AU179-AT180)+0.00000001),1)</f>
        <v>0</v>
      </c>
      <c r="AV182" s="22">
        <f t="shared" ref="AV182" si="1849">FLOOR(IF(OR(AV177=0,AV177=1),IF(AV181&gt;AV178,AV178,IF(AV175&gt;=AV181,AV181,AV175)+0.00000001),IF(AV179&gt;=AV178,AV178-AU180,AV179-AU180)+0.00000001),1)</f>
        <v>0</v>
      </c>
      <c r="AW182" s="22">
        <f t="shared" ref="AW182" si="1850">FLOOR(IF(OR(AW177=0,AW177=1),IF(AW181&gt;AW178,AW178,IF(AW175&gt;=AW181,AW181,AW175)+0.00000001),IF(AW179&gt;=AW178,AW178-AV180,AW179-AV180)+0.00000001),1)</f>
        <v>0</v>
      </c>
      <c r="AX182" s="22">
        <f t="shared" ref="AX182" si="1851">FLOOR(IF(OR(AX177=0,AX177=1),IF(AX181&gt;AX178,AX178,IF(AX175&gt;=AX181,AX181,AX175)+0.00000001),IF(AX179&gt;=AX178,AX178-AW180,AX179-AW180)+0.00000001),1)</f>
        <v>0</v>
      </c>
      <c r="AY182" s="22">
        <f t="shared" ref="AY182" si="1852">FLOOR(IF(OR(AY177=0,AY177=1),IF(AY181&gt;AY178,AY178,IF(AY175&gt;=AY181,AY181,AY175)+0.00000001),IF(AY179&gt;=AY178,AY178-AX180,AY179-AX180)+0.00000001),1)</f>
        <v>0</v>
      </c>
      <c r="AZ182" s="22">
        <f t="shared" ref="AZ182" si="1853">FLOOR(IF(OR(AZ177=0,AZ177=1),IF(AZ181&gt;AZ178,AZ178,IF(AZ175&gt;=AZ181,AZ181,AZ175)+0.00000001),IF(AZ179&gt;=AZ178,AZ178-AY180,AZ179-AY180)+0.00000001),1)</f>
        <v>0</v>
      </c>
      <c r="BA182" s="22">
        <f t="shared" ref="BA182" si="1854">FLOOR(IF(OR(BA177=0,BA177=1),IF(BA181&gt;BA178,BA178,IF(BA175&gt;=BA181,BA181,BA175)+0.00000001),IF(BA179&gt;=BA178,BA178-AZ180,BA179-AZ180)+0.00000001),1)</f>
        <v>0</v>
      </c>
      <c r="BB182" s="22">
        <f t="shared" ref="BB182" si="1855">FLOOR(IF(OR(BB177=0,BB177=1),IF(BB181&gt;BB178,BB178,IF(BB175&gt;=BB181,BB181,BB175)+0.00000001),IF(BB179&gt;=BB178,BB178-BA180,BB179-BA180)+0.00000001),1)</f>
        <v>0</v>
      </c>
      <c r="BC182" s="564"/>
      <c r="BD182" s="487"/>
      <c r="BE182" s="497"/>
    </row>
    <row r="183" spans="1:71" s="51" customFormat="1" ht="29.5" thickBot="1" x14ac:dyDescent="0.4">
      <c r="A183" s="50"/>
      <c r="B183" s="67"/>
      <c r="C183" s="33"/>
      <c r="D183" s="33"/>
      <c r="E183" s="33"/>
      <c r="F183" s="33"/>
      <c r="G183" s="33"/>
      <c r="H183" s="33"/>
      <c r="I183" s="33"/>
      <c r="J183" s="19"/>
      <c r="K183" s="7"/>
      <c r="L183" s="135"/>
      <c r="M183" s="136"/>
      <c r="O183" s="220"/>
      <c r="R183" s="212" t="s">
        <v>104</v>
      </c>
      <c r="S183" s="26">
        <f>IFERROR((S182*$H$119),0)</f>
        <v>0</v>
      </c>
      <c r="T183" s="26">
        <f t="shared" ref="T183:BB183" si="1856">IFERROR((T182*$H$119),0)</f>
        <v>0</v>
      </c>
      <c r="U183" s="26">
        <f t="shared" si="1856"/>
        <v>0</v>
      </c>
      <c r="V183" s="26">
        <f t="shared" si="1856"/>
        <v>0</v>
      </c>
      <c r="W183" s="26">
        <f t="shared" si="1856"/>
        <v>0</v>
      </c>
      <c r="X183" s="26">
        <f t="shared" si="1856"/>
        <v>0</v>
      </c>
      <c r="Y183" s="26">
        <f t="shared" si="1856"/>
        <v>0</v>
      </c>
      <c r="Z183" s="26">
        <f t="shared" si="1856"/>
        <v>0</v>
      </c>
      <c r="AA183" s="26">
        <f t="shared" si="1856"/>
        <v>0</v>
      </c>
      <c r="AB183" s="26">
        <f t="shared" si="1856"/>
        <v>0</v>
      </c>
      <c r="AC183" s="26">
        <f t="shared" si="1856"/>
        <v>0</v>
      </c>
      <c r="AD183" s="26">
        <f t="shared" si="1856"/>
        <v>0</v>
      </c>
      <c r="AE183" s="26">
        <f t="shared" si="1856"/>
        <v>0</v>
      </c>
      <c r="AF183" s="26">
        <f t="shared" si="1856"/>
        <v>0</v>
      </c>
      <c r="AG183" s="26">
        <f t="shared" si="1856"/>
        <v>0</v>
      </c>
      <c r="AH183" s="26">
        <f t="shared" si="1856"/>
        <v>0</v>
      </c>
      <c r="AI183" s="26">
        <f t="shared" si="1856"/>
        <v>0</v>
      </c>
      <c r="AJ183" s="26">
        <f t="shared" si="1856"/>
        <v>0</v>
      </c>
      <c r="AK183" s="26">
        <f t="shared" si="1856"/>
        <v>0</v>
      </c>
      <c r="AL183" s="26">
        <f t="shared" si="1856"/>
        <v>0</v>
      </c>
      <c r="AM183" s="26">
        <f t="shared" si="1856"/>
        <v>0</v>
      </c>
      <c r="AN183" s="26">
        <f t="shared" si="1856"/>
        <v>0</v>
      </c>
      <c r="AO183" s="26">
        <f t="shared" si="1856"/>
        <v>0</v>
      </c>
      <c r="AP183" s="26">
        <f t="shared" si="1856"/>
        <v>0</v>
      </c>
      <c r="AQ183" s="26">
        <f t="shared" si="1856"/>
        <v>0</v>
      </c>
      <c r="AR183" s="26">
        <f t="shared" si="1856"/>
        <v>0</v>
      </c>
      <c r="AS183" s="26">
        <f t="shared" si="1856"/>
        <v>0</v>
      </c>
      <c r="AT183" s="26">
        <f t="shared" si="1856"/>
        <v>0</v>
      </c>
      <c r="AU183" s="26">
        <f t="shared" si="1856"/>
        <v>0</v>
      </c>
      <c r="AV183" s="26">
        <f t="shared" si="1856"/>
        <v>0</v>
      </c>
      <c r="AW183" s="26">
        <f t="shared" si="1856"/>
        <v>0</v>
      </c>
      <c r="AX183" s="26">
        <f t="shared" si="1856"/>
        <v>0</v>
      </c>
      <c r="AY183" s="26">
        <f t="shared" si="1856"/>
        <v>0</v>
      </c>
      <c r="AZ183" s="26">
        <f t="shared" si="1856"/>
        <v>0</v>
      </c>
      <c r="BA183" s="26">
        <f t="shared" si="1856"/>
        <v>0</v>
      </c>
      <c r="BB183" s="26">
        <f t="shared" si="1856"/>
        <v>0</v>
      </c>
      <c r="BC183" s="565"/>
      <c r="BD183" s="488"/>
      <c r="BE183" s="498"/>
      <c r="BH183" s="103">
        <f>SUMIFS($S183:$BB183,$S173:$BB173,"1. SO")</f>
        <v>0</v>
      </c>
      <c r="BI183" s="103">
        <f>SUMIFS($S183:$BB183,$S173:$BB173,"2. SO")</f>
        <v>0</v>
      </c>
      <c r="BJ183" s="103">
        <f>SUMIFS($S183:$BB183,$S173:$BB173,"3. SO")</f>
        <v>0</v>
      </c>
      <c r="BK183" s="103">
        <f>SUMIFS($S183:$BB183,$S173:$BB173,"4. SO")</f>
        <v>0</v>
      </c>
      <c r="BL183" s="103">
        <f>SUMIFS($S183:$BB183,$S173:$BB173,"5. SO")</f>
        <v>0</v>
      </c>
      <c r="BM183" s="103">
        <f>SUMIFS($S183:$BB183,$S173:$BB173,"6. SO")</f>
        <v>0</v>
      </c>
      <c r="BN183" s="103">
        <f>SUMIFS($S183:$BB183,$S173:$BB173,"7. SO")</f>
        <v>0</v>
      </c>
      <c r="BO183" s="103">
        <f>SUMIFS($S183:$BB183,$S173:$BB173,"8. SO")</f>
        <v>0</v>
      </c>
      <c r="BP183" s="103">
        <f>SUMIFS($S183:$BB183,$S173:$BB173,"9. SO")</f>
        <v>0</v>
      </c>
      <c r="BQ183" s="103">
        <f>SUMIFS($S183:$BB183,$S173:$BB173,"10. SO")</f>
        <v>0</v>
      </c>
      <c r="BR183" s="103">
        <f>SUMIFS($S183:$BB183,$S173:$BB173,"11. SO")</f>
        <v>0</v>
      </c>
      <c r="BS183" s="103">
        <f>SUMIFS($S183:$BB183,$S173:$BB173,"12. SO")</f>
        <v>0</v>
      </c>
    </row>
    <row r="184" spans="1:71" s="51" customFormat="1" ht="23" customHeight="1" x14ac:dyDescent="0.35">
      <c r="A184" s="50"/>
      <c r="B184" s="67"/>
      <c r="C184" s="33"/>
      <c r="D184" s="33"/>
      <c r="E184" s="33"/>
      <c r="F184" s="33"/>
      <c r="G184" s="33"/>
      <c r="H184" s="33"/>
      <c r="I184" s="33"/>
      <c r="J184" s="19"/>
      <c r="K184" s="7"/>
      <c r="L184" s="135"/>
      <c r="M184" s="136"/>
      <c r="O184" s="470" t="s">
        <v>7</v>
      </c>
      <c r="P184" s="466"/>
      <c r="Q184" s="468"/>
      <c r="R184" s="210" t="s">
        <v>390</v>
      </c>
      <c r="S184" s="117"/>
      <c r="T184" s="117"/>
      <c r="U184" s="117"/>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c r="AV184" s="117"/>
      <c r="AW184" s="117"/>
      <c r="AX184" s="117"/>
      <c r="AY184" s="117"/>
      <c r="AZ184" s="117"/>
      <c r="BA184" s="117"/>
      <c r="BB184" s="117"/>
      <c r="BC184" s="563">
        <f>SUM(S193:BB193)</f>
        <v>0</v>
      </c>
      <c r="BD184" s="486">
        <f>SUM(S194:BB194)</f>
        <v>0</v>
      </c>
      <c r="BE184" s="571"/>
    </row>
    <row r="185" spans="1:71" s="51" customFormat="1" ht="23" customHeight="1" x14ac:dyDescent="0.35">
      <c r="A185" s="50"/>
      <c r="B185" s="67"/>
      <c r="C185" s="33"/>
      <c r="D185" s="33"/>
      <c r="E185" s="33"/>
      <c r="F185" s="33"/>
      <c r="G185" s="33"/>
      <c r="H185" s="33"/>
      <c r="I185" s="33"/>
      <c r="J185" s="19"/>
      <c r="K185" s="7"/>
      <c r="L185" s="135"/>
      <c r="M185" s="136"/>
      <c r="O185" s="470"/>
      <c r="P185" s="467"/>
      <c r="Q185" s="469"/>
      <c r="R185" s="210" t="s">
        <v>77</v>
      </c>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c r="AT185" s="118"/>
      <c r="AU185" s="118"/>
      <c r="AV185" s="118"/>
      <c r="AW185" s="118"/>
      <c r="AX185" s="118"/>
      <c r="AY185" s="118"/>
      <c r="AZ185" s="118"/>
      <c r="BA185" s="118"/>
      <c r="BB185" s="118"/>
      <c r="BC185" s="564"/>
      <c r="BD185" s="487"/>
      <c r="BE185" s="497"/>
    </row>
    <row r="186" spans="1:71" s="51" customFormat="1" ht="29" x14ac:dyDescent="0.35">
      <c r="A186" s="50"/>
      <c r="B186" s="67"/>
      <c r="C186" s="33"/>
      <c r="D186" s="33"/>
      <c r="E186" s="33"/>
      <c r="F186" s="33"/>
      <c r="G186" s="33"/>
      <c r="H186" s="33"/>
      <c r="I186" s="33"/>
      <c r="J186" s="19"/>
      <c r="K186" s="7"/>
      <c r="L186" s="135"/>
      <c r="M186" s="136"/>
      <c r="O186" s="470"/>
      <c r="P186" s="467"/>
      <c r="Q186" s="469"/>
      <c r="R186" s="210" t="s">
        <v>88</v>
      </c>
      <c r="S186" s="119"/>
      <c r="T186" s="119"/>
      <c r="U186" s="119"/>
      <c r="V186" s="119"/>
      <c r="W186" s="119"/>
      <c r="X186" s="119"/>
      <c r="Y186" s="119"/>
      <c r="Z186" s="119"/>
      <c r="AA186" s="119"/>
      <c r="AB186" s="119"/>
      <c r="AC186" s="119"/>
      <c r="AD186" s="119"/>
      <c r="AE186" s="119"/>
      <c r="AF186" s="119"/>
      <c r="AG186" s="119"/>
      <c r="AH186" s="119"/>
      <c r="AI186" s="119"/>
      <c r="AJ186" s="119"/>
      <c r="AK186" s="119"/>
      <c r="AL186" s="119"/>
      <c r="AM186" s="119"/>
      <c r="AN186" s="119"/>
      <c r="AO186" s="119"/>
      <c r="AP186" s="119"/>
      <c r="AQ186" s="119"/>
      <c r="AR186" s="119"/>
      <c r="AS186" s="119"/>
      <c r="AT186" s="119"/>
      <c r="AU186" s="119"/>
      <c r="AV186" s="119"/>
      <c r="AW186" s="119"/>
      <c r="AX186" s="119"/>
      <c r="AY186" s="119"/>
      <c r="AZ186" s="119"/>
      <c r="BA186" s="119"/>
      <c r="BB186" s="119"/>
      <c r="BC186" s="564"/>
      <c r="BD186" s="487"/>
      <c r="BE186" s="497"/>
    </row>
    <row r="187" spans="1:71" s="51" customFormat="1" ht="14.5" hidden="1" customHeight="1" x14ac:dyDescent="0.35">
      <c r="A187" s="50"/>
      <c r="B187" s="67"/>
      <c r="C187" s="33"/>
      <c r="D187" s="33"/>
      <c r="E187" s="33"/>
      <c r="F187" s="33"/>
      <c r="G187" s="33"/>
      <c r="H187" s="33"/>
      <c r="I187" s="33"/>
      <c r="J187" s="19"/>
      <c r="K187" s="7"/>
      <c r="L187" s="135"/>
      <c r="M187" s="136"/>
      <c r="O187" s="220"/>
      <c r="P187" s="358"/>
      <c r="Q187" s="363"/>
      <c r="R187" s="211" t="s">
        <v>89</v>
      </c>
      <c r="S187" s="20">
        <f>IF(S185&lt;&gt;0,1,0)</f>
        <v>0</v>
      </c>
      <c r="T187" s="20">
        <f t="shared" ref="T187" si="1857">IF(S187&gt;0,S187+1,IF(T185&lt;&gt;0,1,0))</f>
        <v>0</v>
      </c>
      <c r="U187" s="20">
        <f t="shared" ref="U187" si="1858">IF(T187&gt;0,T187+1,IF(U185&lt;&gt;0,1,0))</f>
        <v>0</v>
      </c>
      <c r="V187" s="20">
        <f t="shared" ref="V187" si="1859">IF(U187&gt;0,U187+1,IF(V185&lt;&gt;0,1,0))</f>
        <v>0</v>
      </c>
      <c r="W187" s="20">
        <f t="shared" ref="W187" si="1860">IF(V187&gt;0,V187+1,IF(W185&lt;&gt;0,1,0))</f>
        <v>0</v>
      </c>
      <c r="X187" s="20">
        <f t="shared" ref="X187" si="1861">IF(W187&gt;0,W187+1,IF(X185&lt;&gt;0,1,0))</f>
        <v>0</v>
      </c>
      <c r="Y187" s="20">
        <f t="shared" ref="Y187" si="1862">IF(X187&gt;0,X187+1,IF(Y185&lt;&gt;0,1,0))</f>
        <v>0</v>
      </c>
      <c r="Z187" s="20">
        <f t="shared" ref="Z187" si="1863">IF(Y187&gt;0,Y187+1,IF(Z185&lt;&gt;0,1,0))</f>
        <v>0</v>
      </c>
      <c r="AA187" s="20">
        <f t="shared" ref="AA187" si="1864">IF(Z187&gt;0,Z187+1,IF(AA185&lt;&gt;0,1,0))</f>
        <v>0</v>
      </c>
      <c r="AB187" s="20">
        <f t="shared" ref="AB187" si="1865">IF(AA187&gt;0,AA187+1,IF(AB185&lt;&gt;0,1,0))</f>
        <v>0</v>
      </c>
      <c r="AC187" s="20">
        <f t="shared" ref="AC187" si="1866">IF(AB187&gt;0,AB187+1,IF(AC185&lt;&gt;0,1,0))</f>
        <v>0</v>
      </c>
      <c r="AD187" s="20">
        <f t="shared" ref="AD187" si="1867">IF(AC187&gt;0,AC187+1,IF(AD185&lt;&gt;0,1,0))</f>
        <v>0</v>
      </c>
      <c r="AE187" s="20">
        <f t="shared" ref="AE187" si="1868">IF(AD187&gt;0,AD187+1,IF(AE185&lt;&gt;0,1,0))</f>
        <v>0</v>
      </c>
      <c r="AF187" s="20">
        <f t="shared" ref="AF187" si="1869">IF(AE187&gt;0,AE187+1,IF(AF185&lt;&gt;0,1,0))</f>
        <v>0</v>
      </c>
      <c r="AG187" s="20">
        <f t="shared" ref="AG187" si="1870">IF(AF187&gt;0,AF187+1,IF(AG185&lt;&gt;0,1,0))</f>
        <v>0</v>
      </c>
      <c r="AH187" s="20">
        <f t="shared" ref="AH187" si="1871">IF(AG187&gt;0,AG187+1,IF(AH185&lt;&gt;0,1,0))</f>
        <v>0</v>
      </c>
      <c r="AI187" s="20">
        <f t="shared" ref="AI187" si="1872">IF(AH187&gt;0,AH187+1,IF(AI185&lt;&gt;0,1,0))</f>
        <v>0</v>
      </c>
      <c r="AJ187" s="20">
        <f t="shared" ref="AJ187" si="1873">IF(AI187&gt;0,AI187+1,IF(AJ185&lt;&gt;0,1,0))</f>
        <v>0</v>
      </c>
      <c r="AK187" s="20">
        <f t="shared" ref="AK187" si="1874">IF(AJ187&gt;0,AJ187+1,IF(AK185&lt;&gt;0,1,0))</f>
        <v>0</v>
      </c>
      <c r="AL187" s="20">
        <f t="shared" ref="AL187" si="1875">IF(AK187&gt;0,AK187+1,IF(AL185&lt;&gt;0,1,0))</f>
        <v>0</v>
      </c>
      <c r="AM187" s="20">
        <f t="shared" ref="AM187" si="1876">IF(AL187&gt;0,AL187+1,IF(AM185&lt;&gt;0,1,0))</f>
        <v>0</v>
      </c>
      <c r="AN187" s="20">
        <f t="shared" ref="AN187" si="1877">IF(AM187&gt;0,AM187+1,IF(AN185&lt;&gt;0,1,0))</f>
        <v>0</v>
      </c>
      <c r="AO187" s="20">
        <f t="shared" ref="AO187" si="1878">IF(AN187&gt;0,AN187+1,IF(AO185&lt;&gt;0,1,0))</f>
        <v>0</v>
      </c>
      <c r="AP187" s="20">
        <f t="shared" ref="AP187" si="1879">IF(AO187&gt;0,AO187+1,IF(AP185&lt;&gt;0,1,0))</f>
        <v>0</v>
      </c>
      <c r="AQ187" s="20">
        <f t="shared" ref="AQ187" si="1880">IF(AP187&gt;0,AP187+1,IF(AQ185&lt;&gt;0,1,0))</f>
        <v>0</v>
      </c>
      <c r="AR187" s="20">
        <f t="shared" ref="AR187" si="1881">IF(AQ187&gt;0,AQ187+1,IF(AR185&lt;&gt;0,1,0))</f>
        <v>0</v>
      </c>
      <c r="AS187" s="20">
        <f t="shared" ref="AS187" si="1882">IF(AR187&gt;0,AR187+1,IF(AS185&lt;&gt;0,1,0))</f>
        <v>0</v>
      </c>
      <c r="AT187" s="20">
        <f t="shared" ref="AT187" si="1883">IF(AS187&gt;0,AS187+1,IF(AT185&lt;&gt;0,1,0))</f>
        <v>0</v>
      </c>
      <c r="AU187" s="20">
        <f t="shared" ref="AU187" si="1884">IF(AT187&gt;0,AT187+1,IF(AU185&lt;&gt;0,1,0))</f>
        <v>0</v>
      </c>
      <c r="AV187" s="20">
        <f t="shared" ref="AV187" si="1885">IF(AU187&gt;0,AU187+1,IF(AV185&lt;&gt;0,1,0))</f>
        <v>0</v>
      </c>
      <c r="AW187" s="20">
        <f t="shared" ref="AW187" si="1886">IF(AV187&gt;0,AV187+1,IF(AW185&lt;&gt;0,1,0))</f>
        <v>0</v>
      </c>
      <c r="AX187" s="20">
        <f t="shared" ref="AX187" si="1887">IF(AW187&gt;0,AW187+1,IF(AX185&lt;&gt;0,1,0))</f>
        <v>0</v>
      </c>
      <c r="AY187" s="20">
        <f t="shared" ref="AY187" si="1888">IF(AX187&gt;0,AX187+1,IF(AY185&lt;&gt;0,1,0))</f>
        <v>0</v>
      </c>
      <c r="AZ187" s="20">
        <f t="shared" ref="AZ187" si="1889">IF(AY187&gt;0,AY187+1,IF(AZ185&lt;&gt;0,1,0))</f>
        <v>0</v>
      </c>
      <c r="BA187" s="20">
        <f t="shared" ref="BA187" si="1890">IF(AZ187&gt;0,AZ187+1,IF(BA185&lt;&gt;0,1,0))</f>
        <v>0</v>
      </c>
      <c r="BB187" s="20">
        <f t="shared" ref="BB187" si="1891">IF(BA187&gt;0,BA187+1,IF(BB185&lt;&gt;0,1,0))</f>
        <v>0</v>
      </c>
      <c r="BC187" s="564"/>
      <c r="BD187" s="487"/>
      <c r="BE187" s="497"/>
    </row>
    <row r="188" spans="1:71" s="51" customFormat="1" ht="14.5" hidden="1" customHeight="1" x14ac:dyDescent="0.35">
      <c r="A188" s="50"/>
      <c r="B188" s="67"/>
      <c r="C188" s="33"/>
      <c r="D188" s="33"/>
      <c r="E188" s="33"/>
      <c r="F188" s="33"/>
      <c r="G188" s="33"/>
      <c r="H188" s="33"/>
      <c r="I188" s="33"/>
      <c r="J188" s="19"/>
      <c r="K188" s="7"/>
      <c r="L188" s="135"/>
      <c r="M188" s="136"/>
      <c r="O188" s="220"/>
      <c r="P188" s="358"/>
      <c r="Q188" s="363"/>
      <c r="R188" s="211" t="s">
        <v>90</v>
      </c>
      <c r="S188" s="20">
        <f>S187</f>
        <v>0</v>
      </c>
      <c r="T188" s="20">
        <f>IF(T187=0,0,IF(OR(S188=0,S188=12),1,S188+1))</f>
        <v>0</v>
      </c>
      <c r="U188" s="20">
        <f t="shared" ref="U188" si="1892">IF(U187=0,0,IF(OR(T188=0,T188=12),1,T188+1))</f>
        <v>0</v>
      </c>
      <c r="V188" s="20">
        <f t="shared" ref="V188" si="1893">IF(V187=0,0,IF(OR(U188=0,U188=12),1,U188+1))</f>
        <v>0</v>
      </c>
      <c r="W188" s="20">
        <f t="shared" ref="W188" si="1894">IF(W187=0,0,IF(OR(V188=0,V188=12),1,V188+1))</f>
        <v>0</v>
      </c>
      <c r="X188" s="20">
        <f t="shared" ref="X188" si="1895">IF(X187=0,0,IF(OR(W188=0,W188=12),1,W188+1))</f>
        <v>0</v>
      </c>
      <c r="Y188" s="20">
        <f t="shared" ref="Y188" si="1896">IF(Y187=0,0,IF(OR(X188=0,X188=12),1,X188+1))</f>
        <v>0</v>
      </c>
      <c r="Z188" s="20">
        <f t="shared" ref="Z188" si="1897">IF(Z187=0,0,IF(OR(Y188=0,Y188=12),1,Y188+1))</f>
        <v>0</v>
      </c>
      <c r="AA188" s="20">
        <f t="shared" ref="AA188" si="1898">IF(AA187=0,0,IF(OR(Z188=0,Z188=12),1,Z188+1))</f>
        <v>0</v>
      </c>
      <c r="AB188" s="20">
        <f t="shared" ref="AB188" si="1899">IF(AB187=0,0,IF(OR(AA188=0,AA188=12),1,AA188+1))</f>
        <v>0</v>
      </c>
      <c r="AC188" s="20">
        <f t="shared" ref="AC188" si="1900">IF(AC187=0,0,IF(OR(AB188=0,AB188=12),1,AB188+1))</f>
        <v>0</v>
      </c>
      <c r="AD188" s="20">
        <f t="shared" ref="AD188" si="1901">IF(AD187=0,0,IF(OR(AC188=0,AC188=12),1,AC188+1))</f>
        <v>0</v>
      </c>
      <c r="AE188" s="20">
        <f t="shared" ref="AE188" si="1902">IF(AE187=0,0,IF(OR(AD188=0,AD188=12),1,AD188+1))</f>
        <v>0</v>
      </c>
      <c r="AF188" s="20">
        <f t="shared" ref="AF188" si="1903">IF(AF187=0,0,IF(OR(AE188=0,AE188=12),1,AE188+1))</f>
        <v>0</v>
      </c>
      <c r="AG188" s="20">
        <f t="shared" ref="AG188" si="1904">IF(AG187=0,0,IF(OR(AF188=0,AF188=12),1,AF188+1))</f>
        <v>0</v>
      </c>
      <c r="AH188" s="20">
        <f t="shared" ref="AH188" si="1905">IF(AH187=0,0,IF(OR(AG188=0,AG188=12),1,AG188+1))</f>
        <v>0</v>
      </c>
      <c r="AI188" s="20">
        <f t="shared" ref="AI188" si="1906">IF(AI187=0,0,IF(OR(AH188=0,AH188=12),1,AH188+1))</f>
        <v>0</v>
      </c>
      <c r="AJ188" s="20">
        <f t="shared" ref="AJ188" si="1907">IF(AJ187=0,0,IF(OR(AI188=0,AI188=12),1,AI188+1))</f>
        <v>0</v>
      </c>
      <c r="AK188" s="20">
        <f t="shared" ref="AK188" si="1908">IF(AK187=0,0,IF(OR(AJ188=0,AJ188=12),1,AJ188+1))</f>
        <v>0</v>
      </c>
      <c r="AL188" s="20">
        <f t="shared" ref="AL188" si="1909">IF(AL187=0,0,IF(OR(AK188=0,AK188=12),1,AK188+1))</f>
        <v>0</v>
      </c>
      <c r="AM188" s="20">
        <f t="shared" ref="AM188" si="1910">IF(AM187=0,0,IF(OR(AL188=0,AL188=12),1,AL188+1))</f>
        <v>0</v>
      </c>
      <c r="AN188" s="20">
        <f t="shared" ref="AN188" si="1911">IF(AN187=0,0,IF(OR(AM188=0,AM188=12),1,AM188+1))</f>
        <v>0</v>
      </c>
      <c r="AO188" s="20">
        <f t="shared" ref="AO188" si="1912">IF(AO187=0,0,IF(OR(AN188=0,AN188=12),1,AN188+1))</f>
        <v>0</v>
      </c>
      <c r="AP188" s="20">
        <f t="shared" ref="AP188" si="1913">IF(AP187=0,0,IF(OR(AO188=0,AO188=12),1,AO188+1))</f>
        <v>0</v>
      </c>
      <c r="AQ188" s="20">
        <f t="shared" ref="AQ188" si="1914">IF(AQ187=0,0,IF(OR(AP188=0,AP188=12),1,AP188+1))</f>
        <v>0</v>
      </c>
      <c r="AR188" s="20">
        <f t="shared" ref="AR188" si="1915">IF(AR187=0,0,IF(OR(AQ188=0,AQ188=12),1,AQ188+1))</f>
        <v>0</v>
      </c>
      <c r="AS188" s="20">
        <f t="shared" ref="AS188" si="1916">IF(AS187=0,0,IF(OR(AR188=0,AR188=12),1,AR188+1))</f>
        <v>0</v>
      </c>
      <c r="AT188" s="20">
        <f t="shared" ref="AT188" si="1917">IF(AT187=0,0,IF(OR(AS188=0,AS188=12),1,AS188+1))</f>
        <v>0</v>
      </c>
      <c r="AU188" s="20">
        <f t="shared" ref="AU188" si="1918">IF(AU187=0,0,IF(OR(AT188=0,AT188=12),1,AT188+1))</f>
        <v>0</v>
      </c>
      <c r="AV188" s="20">
        <f t="shared" ref="AV188" si="1919">IF(AV187=0,0,IF(OR(AU188=0,AU188=12),1,AU188+1))</f>
        <v>0</v>
      </c>
      <c r="AW188" s="20">
        <f t="shared" ref="AW188" si="1920">IF(AW187=0,0,IF(OR(AV188=0,AV188=12),1,AV188+1))</f>
        <v>0</v>
      </c>
      <c r="AX188" s="20">
        <f t="shared" ref="AX188" si="1921">IF(AX187=0,0,IF(OR(AW188=0,AW188=12),1,AW188+1))</f>
        <v>0</v>
      </c>
      <c r="AY188" s="20">
        <f t="shared" ref="AY188" si="1922">IF(AY187=0,0,IF(OR(AX188=0,AX188=12),1,AX188+1))</f>
        <v>0</v>
      </c>
      <c r="AZ188" s="20">
        <f t="shared" ref="AZ188" si="1923">IF(AZ187=0,0,IF(OR(AY188=0,AY188=12),1,AY188+1))</f>
        <v>0</v>
      </c>
      <c r="BA188" s="20">
        <f t="shared" ref="BA188" si="1924">IF(BA187=0,0,IF(OR(AZ188=0,AZ188=12),1,AZ188+1))</f>
        <v>0</v>
      </c>
      <c r="BB188" s="20">
        <f t="shared" ref="BB188" si="1925">IF(BB187=0,0,IF(OR(BA188=0,BA188=12),1,BA188+1))</f>
        <v>0</v>
      </c>
      <c r="BC188" s="564"/>
      <c r="BD188" s="487"/>
      <c r="BE188" s="497"/>
    </row>
    <row r="189" spans="1:71" s="51" customFormat="1" ht="43.5" x14ac:dyDescent="0.35">
      <c r="A189" s="50"/>
      <c r="B189" s="67"/>
      <c r="C189" s="33"/>
      <c r="D189" s="33"/>
      <c r="E189" s="33"/>
      <c r="F189" s="33"/>
      <c r="G189" s="33"/>
      <c r="H189" s="33"/>
      <c r="I189" s="33"/>
      <c r="J189" s="19"/>
      <c r="K189" s="7"/>
      <c r="L189" s="135"/>
      <c r="M189" s="136"/>
      <c r="O189" s="220"/>
      <c r="R189" s="210" t="s">
        <v>165</v>
      </c>
      <c r="S189" s="22">
        <f>IF(S188&gt;0,IF(S192&gt;$F119,$F119,S192),0)</f>
        <v>0</v>
      </c>
      <c r="T189" s="22">
        <f>IF(T188&gt;0,IF((SUMIFS($S191:S191,$S188:S188,12)+IF(S188=12,0,S189)+T192)&gt;=$F119,$F119-FLOOR(SUMIFS($S191:S191,$S188:S188,12),1),IF(T188=1,T192,T192+S189)),0)</f>
        <v>0</v>
      </c>
      <c r="U189" s="22">
        <f>IF(U188&gt;0,IF((SUMIFS($S191:T191,$S188:T188,12)+IF(T188=12,0,T189)+U192)&gt;=$F119,$F119-FLOOR(SUMIFS($S191:T191,$S188:T188,12),1),IF(U188=1,U192,U192+T189)),0)</f>
        <v>0</v>
      </c>
      <c r="V189" s="22">
        <f>IF(V188&gt;0,IF((SUMIFS($S191:U191,$S188:U188,12)+IF(U188=12,0,U189)+V192)&gt;=$F119,$F119-FLOOR(SUMIFS($S191:U191,$S188:U188,12),1),IF(V188=1,V192,V192+U189)),0)</f>
        <v>0</v>
      </c>
      <c r="W189" s="22">
        <f>IF(W188&gt;0,IF((SUMIFS($S191:V191,$S188:V188,12)+IF(V188=12,0,V189)+W192)&gt;=$F119,$F119-FLOOR(SUMIFS($S191:V191,$S188:V188,12),1),IF(W188=1,W192,W192+V189)),0)</f>
        <v>0</v>
      </c>
      <c r="X189" s="22">
        <f>IF(X188&gt;0,IF((SUMIFS($S191:W191,$S188:W188,12)+IF(W188=12,0,W189)+X192)&gt;=$F119,$F119-FLOOR(SUMIFS($S191:W191,$S188:W188,12),1),IF(X188=1,X192,X192+W189)),0)</f>
        <v>0</v>
      </c>
      <c r="Y189" s="22">
        <f>IF(Y188&gt;0,IF((SUMIFS($S191:X191,$S188:X188,12)+IF(X188=12,0,X189)+Y192)&gt;=$F119,$F119-FLOOR(SUMIFS($S191:X191,$S188:X188,12),1),IF(Y188=1,Y192,Y192+X189)),0)</f>
        <v>0</v>
      </c>
      <c r="Z189" s="22">
        <f>IF(Z188&gt;0,IF((SUMIFS($S191:Y191,$S188:Y188,12)+IF(Y188=12,0,Y189)+Z192)&gt;=$F119,$F119-FLOOR(SUMIFS($S191:Y191,$S188:Y188,12),1),IF(Z188=1,Z192,Z192+Y189)),0)</f>
        <v>0</v>
      </c>
      <c r="AA189" s="22">
        <f>IF(AA188&gt;0,IF((SUMIFS($S191:Z191,$S188:Z188,12)+IF(Z188=12,0,Z189)+AA192)&gt;=$F119,$F119-FLOOR(SUMIFS($S191:Z191,$S188:Z188,12),1),IF(AA188=1,AA192,AA192+Z189)),0)</f>
        <v>0</v>
      </c>
      <c r="AB189" s="22">
        <f>IF(AB188&gt;0,IF((SUMIFS($S191:AA191,$S188:AA188,12)+IF(AA188=12,0,AA189)+AB192)&gt;=$F119,$F119-FLOOR(SUMIFS($S191:AA191,$S188:AA188,12),1),IF(AB188=1,AB192,AB192+AA189)),0)</f>
        <v>0</v>
      </c>
      <c r="AC189" s="22">
        <f>IF(AC188&gt;0,IF((SUMIFS($S191:AB191,$S188:AB188,12)+IF(AB188=12,0,AB189)+AC192)&gt;=$F119,$F119-FLOOR(SUMIFS($S191:AB191,$S188:AB188,12),1),IF(AC188=1,AC192,AC192+AB189)),0)</f>
        <v>0</v>
      </c>
      <c r="AD189" s="22">
        <f>IF(AD188&gt;0,IF((SUMIFS($S191:AC191,$S188:AC188,12)+IF(AC188=12,0,AC189)+AD192)&gt;=$F119,$F119-FLOOR(SUMIFS($S191:AC191,$S188:AC188,12),1),IF(AD188=1,AD192,AD192+AC189)),0)</f>
        <v>0</v>
      </c>
      <c r="AE189" s="22">
        <f>IF(AE188&gt;0,IF((SUMIFS($S191:AD191,$S188:AD188,12)+IF(AD188=12,0,AD189)+AE192)&gt;=$F119,$F119-FLOOR(SUMIFS($S191:AD191,$S188:AD188,12),1),IF(AE188=1,AE192,AE192+AD189)),0)</f>
        <v>0</v>
      </c>
      <c r="AF189" s="22">
        <f>IF(AF188&gt;0,IF((SUMIFS($S191:AE191,$S188:AE188,12)+IF(AE188=12,0,AE189)+AF192)&gt;=$F119,$F119-FLOOR(SUMIFS($S191:AE191,$S188:AE188,12),1),IF(AF188=1,AF192,AF192+AE189)),0)</f>
        <v>0</v>
      </c>
      <c r="AG189" s="22">
        <f>IF(AG188&gt;0,IF((SUMIFS($S191:AF191,$S188:AF188,12)+IF(AF188=12,0,AF189)+AG192)&gt;=$F119,$F119-FLOOR(SUMIFS($S191:AF191,$S188:AF188,12),1),IF(AG188=1,AG192,AG192+AF189)),0)</f>
        <v>0</v>
      </c>
      <c r="AH189" s="22">
        <f>IF(AH188&gt;0,IF((SUMIFS($S191:AG191,$S188:AG188,12)+IF(AG188=12,0,AG189)+AH192)&gt;=$F119,$F119-FLOOR(SUMIFS($S191:AG191,$S188:AG188,12),1),IF(AH188=1,AH192,AH192+AG189)),0)</f>
        <v>0</v>
      </c>
      <c r="AI189" s="22">
        <f>IF(AI188&gt;0,IF((SUMIFS($S191:AH191,$S188:AH188,12)+IF(AH188=12,0,AH189)+AI192)&gt;=$F119,$F119-FLOOR(SUMIFS($S191:AH191,$S188:AH188,12),1),IF(AI188=1,AI192,AI192+AH189)),0)</f>
        <v>0</v>
      </c>
      <c r="AJ189" s="22">
        <f>IF(AJ188&gt;0,IF((SUMIFS($S191:AI191,$S188:AI188,12)+IF(AI188=12,0,AI189)+AJ192)&gt;=$F119,$F119-FLOOR(SUMIFS($S191:AI191,$S188:AI188,12),1),IF(AJ188=1,AJ192,AJ192+AI189)),0)</f>
        <v>0</v>
      </c>
      <c r="AK189" s="22">
        <f>IF(AK188&gt;0,IF((SUMIFS($S191:AJ191,$S188:AJ188,12)+IF(AJ188=12,0,AJ189)+AK192)&gt;=$F119,$F119-FLOOR(SUMIFS($S191:AJ191,$S188:AJ188,12),1),IF(AK188=1,AK192,AK192+AJ189)),0)</f>
        <v>0</v>
      </c>
      <c r="AL189" s="22">
        <f>IF(AL188&gt;0,IF((SUMIFS($S191:AK191,$S188:AK188,12)+IF(AK188=12,0,AK189)+AL192)&gt;=$F119,$F119-FLOOR(SUMIFS($S191:AK191,$S188:AK188,12),1),IF(AL188=1,AL192,AL192+AK189)),0)</f>
        <v>0</v>
      </c>
      <c r="AM189" s="22">
        <f>IF(AM188&gt;0,IF((SUMIFS($S191:AL191,$S188:AL188,12)+IF(AL188=12,0,AL189)+AM192)&gt;=$F119,$F119-FLOOR(SUMIFS($S191:AL191,$S188:AL188,12),1),IF(AM188=1,AM192,AM192+AL189)),0)</f>
        <v>0</v>
      </c>
      <c r="AN189" s="22">
        <f>IF(AN188&gt;0,IF((SUMIFS($S191:AM191,$S188:AM188,12)+IF(AM188=12,0,AM189)+AN192)&gt;=$F119,$F119-FLOOR(SUMIFS($S191:AM191,$S188:AM188,12),1),IF(AN188=1,AN192,AN192+AM189)),0)</f>
        <v>0</v>
      </c>
      <c r="AO189" s="22">
        <f>IF(AO188&gt;0,IF((SUMIFS($S191:AN191,$S188:AN188,12)+IF(AN188=12,0,AN189)+AO192)&gt;=$F119,$F119-FLOOR(SUMIFS($S191:AN191,$S188:AN188,12),1),IF(AO188=1,AO192,AO192+AN189)),0)</f>
        <v>0</v>
      </c>
      <c r="AP189" s="22">
        <f>IF(AP188&gt;0,IF((SUMIFS($S191:AO191,$S188:AO188,12)+IF(AO188=12,0,AO189)+AP192)&gt;=$F119,$F119-FLOOR(SUMIFS($S191:AO191,$S188:AO188,12),1),IF(AP188=1,AP192,AP192+AO189)),0)</f>
        <v>0</v>
      </c>
      <c r="AQ189" s="22">
        <f>IF(AQ188&gt;0,IF((SUMIFS($S191:AP191,$S188:AP188,12)+IF(AP188=12,0,AP189)+AQ192)&gt;=$F119,$F119-FLOOR(SUMIFS($S191:AP191,$S188:AP188,12),1),IF(AQ188=1,AQ192,AQ192+AP189)),0)</f>
        <v>0</v>
      </c>
      <c r="AR189" s="22">
        <f>IF(AR188&gt;0,IF((SUMIFS($S191:AQ191,$S188:AQ188,12)+IF(AQ188=12,0,AQ189)+AR192)&gt;=$F119,$F119-FLOOR(SUMIFS($S191:AQ191,$S188:AQ188,12),1),IF(AR188=1,AR192,AR192+AQ189)),0)</f>
        <v>0</v>
      </c>
      <c r="AS189" s="22">
        <f>IF(AS188&gt;0,IF((SUMIFS($S191:AR191,$S188:AR188,12)+IF(AR188=12,0,AR189)+AS192)&gt;=$F119,$F119-FLOOR(SUMIFS($S191:AR191,$S188:AR188,12),1),IF(AS188=1,AS192,AS192+AR189)),0)</f>
        <v>0</v>
      </c>
      <c r="AT189" s="22">
        <f>IF(AT188&gt;0,IF((SUMIFS($S191:AS191,$S188:AS188,12)+IF(AS188=12,0,AS189)+AT192)&gt;=$F119,$F119-FLOOR(SUMIFS($S191:AS191,$S188:AS188,12),1),IF(AT188=1,AT192,AT192+AS189)),0)</f>
        <v>0</v>
      </c>
      <c r="AU189" s="22">
        <f>IF(AU188&gt;0,IF((SUMIFS($S191:AT191,$S188:AT188,12)+IF(AT188=12,0,AT189)+AU192)&gt;=$F119,$F119-FLOOR(SUMIFS($S191:AT191,$S188:AT188,12),1),IF(AU188=1,AU192,AU192+AT189)),0)</f>
        <v>0</v>
      </c>
      <c r="AV189" s="22">
        <f>IF(AV188&gt;0,IF((SUMIFS($S191:AU191,$S188:AU188,12)+IF(AU188=12,0,AU189)+AV192)&gt;=$F119,$F119-FLOOR(SUMIFS($S191:AU191,$S188:AU188,12),1),IF(AV188=1,AV192,AV192+AU189)),0)</f>
        <v>0</v>
      </c>
      <c r="AW189" s="22">
        <f>IF(AW188&gt;0,IF((SUMIFS($S191:AV191,$S188:AV188,12)+IF(AV188=12,0,AV189)+AW192)&gt;=$F119,$F119-FLOOR(SUMIFS($S191:AV191,$S188:AV188,12),1),IF(AW188=1,AW192,AW192+AV189)),0)</f>
        <v>0</v>
      </c>
      <c r="AX189" s="22">
        <f>IF(AX188&gt;0,IF((SUMIFS($S191:AW191,$S188:AW188,12)+IF(AW188=12,0,AW189)+AX192)&gt;=$F119,$F119-FLOOR(SUMIFS($S191:AW191,$S188:AW188,12),1),IF(AX188=1,AX192,AX192+AW189)),0)</f>
        <v>0</v>
      </c>
      <c r="AY189" s="22">
        <f>IF(AY188&gt;0,IF((SUMIFS($S191:AX191,$S188:AX188,12)+IF(AX188=12,0,AX189)+AY192)&gt;=$F119,$F119-FLOOR(SUMIFS($S191:AX191,$S188:AX188,12),1),IF(AY188=1,AY192,AY192+AX189)),0)</f>
        <v>0</v>
      </c>
      <c r="AZ189" s="22">
        <f>IF(AZ188&gt;0,IF((SUMIFS($S191:AY191,$S188:AY188,12)+IF(AY188=12,0,AY189)+AZ192)&gt;=$F119,$F119-FLOOR(SUMIFS($S191:AY191,$S188:AY188,12),1),IF(AZ188=1,AZ192,AZ192+AY189)),0)</f>
        <v>0</v>
      </c>
      <c r="BA189" s="22">
        <f>IF(BA188&gt;0,IF((SUMIFS($S191:AZ191,$S188:AZ188,12)+IF(AZ188=12,0,AZ189)+BA192)&gt;=$F119,$F119-FLOOR(SUMIFS($S191:AZ191,$S188:AZ188,12),1),IF(BA188=1,BA192,BA192+AZ189)),0)</f>
        <v>0</v>
      </c>
      <c r="BB189" s="22">
        <f>IF(BB188&gt;0,IF((SUMIFS($S191:BA191,$S188:BA188,12)+IF(BA188=12,0,BA189)+BB192)&gt;=$F119,$F119-FLOOR(SUMIFS($S191:BA191,$S188:BA188,12),1),IF(BB188=1,BB192,BB192+BA189)),0)</f>
        <v>0</v>
      </c>
      <c r="BC189" s="564"/>
      <c r="BD189" s="487"/>
      <c r="BE189" s="497"/>
    </row>
    <row r="190" spans="1:71" s="51" customFormat="1" ht="39" hidden="1" customHeight="1" x14ac:dyDescent="0.35">
      <c r="A190" s="50"/>
      <c r="B190" s="67"/>
      <c r="C190" s="33"/>
      <c r="D190" s="33"/>
      <c r="E190" s="33"/>
      <c r="F190" s="33"/>
      <c r="G190" s="33"/>
      <c r="H190" s="33"/>
      <c r="I190" s="33"/>
      <c r="J190" s="19"/>
      <c r="K190" s="7"/>
      <c r="L190" s="135"/>
      <c r="M190" s="136"/>
      <c r="O190" s="220"/>
      <c r="R190" s="211" t="s">
        <v>111</v>
      </c>
      <c r="S190" s="21">
        <f>IF(S185&gt;0,S186,0)</f>
        <v>0</v>
      </c>
      <c r="T190" s="21">
        <f t="shared" ref="T190" si="1926">IF(T185&gt;0,IF(T188=1,T186,T186+S190),S190)</f>
        <v>0</v>
      </c>
      <c r="U190" s="21">
        <f t="shared" ref="U190" si="1927">IF(U185&gt;0,IF(U188=1,U186,U186+T190),T190)</f>
        <v>0</v>
      </c>
      <c r="V190" s="21">
        <f t="shared" ref="V190" si="1928">IF(V185&gt;0,IF(V188=1,V186,V186+U190),U190)</f>
        <v>0</v>
      </c>
      <c r="W190" s="21">
        <f t="shared" ref="W190" si="1929">IF(W185&gt;0,IF(W188=1,W186,W186+V190),V190)</f>
        <v>0</v>
      </c>
      <c r="X190" s="21">
        <f t="shared" ref="X190" si="1930">IF(X185&gt;0,IF(X188=1,X186,X186+W190),W190)</f>
        <v>0</v>
      </c>
      <c r="Y190" s="21">
        <f t="shared" ref="Y190" si="1931">IF(Y185&gt;0,IF(Y188=1,Y186,Y186+X190),X190)</f>
        <v>0</v>
      </c>
      <c r="Z190" s="21">
        <f t="shared" ref="Z190" si="1932">IF(Z185&gt;0,IF(Z188=1,Z186,Z186+Y190),Y190)</f>
        <v>0</v>
      </c>
      <c r="AA190" s="21">
        <f t="shared" ref="AA190" si="1933">IF(AA185&gt;0,IF(AA188=1,AA186,AA186+Z190),Z190)</f>
        <v>0</v>
      </c>
      <c r="AB190" s="21">
        <f t="shared" ref="AB190" si="1934">IF(AB185&gt;0,IF(AB188=1,AB186,AB186+AA190),AA190)</f>
        <v>0</v>
      </c>
      <c r="AC190" s="21">
        <f t="shared" ref="AC190" si="1935">IF(AC185&gt;0,IF(AC188=1,AC186,AC186+AB190),AB190)</f>
        <v>0</v>
      </c>
      <c r="AD190" s="21">
        <f t="shared" ref="AD190" si="1936">IF(AD185&gt;0,IF(AD188=1,AD186,AD186+AC190),AC190)</f>
        <v>0</v>
      </c>
      <c r="AE190" s="21">
        <f t="shared" ref="AE190" si="1937">IF(AE185&gt;0,IF(AE188=1,AE186,AE186+AD190),AD190)</f>
        <v>0</v>
      </c>
      <c r="AF190" s="21">
        <f t="shared" ref="AF190" si="1938">IF(AF185&gt;0,IF(AF188=1,AF186,AF186+AE190),AE190)</f>
        <v>0</v>
      </c>
      <c r="AG190" s="21">
        <f t="shared" ref="AG190" si="1939">IF(AG185&gt;0,IF(AG188=1,AG186,AG186+AF190),AF190)</f>
        <v>0</v>
      </c>
      <c r="AH190" s="21">
        <f t="shared" ref="AH190" si="1940">IF(AH185&gt;0,IF(AH188=1,AH186,AH186+AG190),AG190)</f>
        <v>0</v>
      </c>
      <c r="AI190" s="21">
        <f t="shared" ref="AI190" si="1941">IF(AI185&gt;0,IF(AI188=1,AI186,AI186+AH190),AH190)</f>
        <v>0</v>
      </c>
      <c r="AJ190" s="21">
        <f t="shared" ref="AJ190" si="1942">IF(AJ185&gt;0,IF(AJ188=1,AJ186,AJ186+AI190),AI190)</f>
        <v>0</v>
      </c>
      <c r="AK190" s="21">
        <f t="shared" ref="AK190" si="1943">IF(AK185&gt;0,IF(AK188=1,AK186,AK186+AJ190),AJ190)</f>
        <v>0</v>
      </c>
      <c r="AL190" s="21">
        <f t="shared" ref="AL190" si="1944">IF(AL185&gt;0,IF(AL188=1,AL186,AL186+AK190),AK190)</f>
        <v>0</v>
      </c>
      <c r="AM190" s="21">
        <f t="shared" ref="AM190" si="1945">IF(AM185&gt;0,IF(AM188=1,AM186,AM186+AL190),AL190)</f>
        <v>0</v>
      </c>
      <c r="AN190" s="21">
        <f t="shared" ref="AN190" si="1946">IF(AN185&gt;0,IF(AN188=1,AN186,AN186+AM190),AM190)</f>
        <v>0</v>
      </c>
      <c r="AO190" s="21">
        <f t="shared" ref="AO190" si="1947">IF(AO185&gt;0,IF(AO188=1,AO186,AO186+AN190),AN190)</f>
        <v>0</v>
      </c>
      <c r="AP190" s="21">
        <f t="shared" ref="AP190" si="1948">IF(AP185&gt;0,IF(AP188=1,AP186,AP186+AO190),AO190)</f>
        <v>0</v>
      </c>
      <c r="AQ190" s="21">
        <f t="shared" ref="AQ190" si="1949">IF(AQ185&gt;0,IF(AQ188=1,AQ186,AQ186+AP190),AP190)</f>
        <v>0</v>
      </c>
      <c r="AR190" s="21">
        <f t="shared" ref="AR190" si="1950">IF(AR185&gt;0,IF(AR188=1,AR186,AR186+AQ190),AQ190)</f>
        <v>0</v>
      </c>
      <c r="AS190" s="21">
        <f t="shared" ref="AS190" si="1951">IF(AS185&gt;0,IF(AS188=1,AS186,AS186+AR190),AR190)</f>
        <v>0</v>
      </c>
      <c r="AT190" s="21">
        <f t="shared" ref="AT190" si="1952">IF(AT185&gt;0,IF(AT188=1,AT186,AT186+AS190),AS190)</f>
        <v>0</v>
      </c>
      <c r="AU190" s="21">
        <f t="shared" ref="AU190" si="1953">IF(AU185&gt;0,IF(AU188=1,AU186,AU186+AT190),AT190)</f>
        <v>0</v>
      </c>
      <c r="AV190" s="21">
        <f t="shared" ref="AV190" si="1954">IF(AV185&gt;0,IF(AV188=1,AV186,AV186+AU190),AU190)</f>
        <v>0</v>
      </c>
      <c r="AW190" s="21">
        <f t="shared" ref="AW190" si="1955">IF(AW185&gt;0,IF(AW188=1,AW186,AW186+AV190),AV190)</f>
        <v>0</v>
      </c>
      <c r="AX190" s="21">
        <f t="shared" ref="AX190" si="1956">IF(AX185&gt;0,IF(AX188=1,AX186,AX186+AW190),AW190)</f>
        <v>0</v>
      </c>
      <c r="AY190" s="21">
        <f t="shared" ref="AY190" si="1957">IF(AY185&gt;0,IF(AY188=1,AY186,AY186+AX190),AX190)</f>
        <v>0</v>
      </c>
      <c r="AZ190" s="21">
        <f t="shared" ref="AZ190" si="1958">IF(AZ185&gt;0,IF(AZ188=1,AZ186,AZ186+AY190),AY190)</f>
        <v>0</v>
      </c>
      <c r="BA190" s="21">
        <f t="shared" ref="BA190" si="1959">IF(BA185&gt;0,IF(BA188=1,BA186,BA186+AZ190),AZ190)</f>
        <v>0</v>
      </c>
      <c r="BB190" s="21">
        <f t="shared" ref="BB190" si="1960">IF(BB185&gt;0,IF(BB188=1,BB186,BB186+BA190),BA190)</f>
        <v>0</v>
      </c>
      <c r="BC190" s="564"/>
      <c r="BD190" s="487"/>
      <c r="BE190" s="497"/>
    </row>
    <row r="191" spans="1:71" s="51" customFormat="1" ht="26" hidden="1" customHeight="1" x14ac:dyDescent="0.35">
      <c r="A191" s="50"/>
      <c r="B191" s="67"/>
      <c r="C191" s="33"/>
      <c r="D191" s="33"/>
      <c r="E191" s="33"/>
      <c r="F191" s="33"/>
      <c r="G191" s="33"/>
      <c r="H191" s="33"/>
      <c r="I191" s="33"/>
      <c r="J191" s="19"/>
      <c r="K191" s="7"/>
      <c r="L191" s="135"/>
      <c r="M191" s="136"/>
      <c r="O191" s="220"/>
      <c r="R191" s="211" t="s">
        <v>112</v>
      </c>
      <c r="S191" s="21">
        <f>S193</f>
        <v>0</v>
      </c>
      <c r="T191" s="21">
        <f t="shared" ref="T191" si="1961">IF(T188=1,T193,T193+S191)</f>
        <v>0</v>
      </c>
      <c r="U191" s="21">
        <f t="shared" ref="U191" si="1962">IF(U188=1,U193,U193+T191)</f>
        <v>0</v>
      </c>
      <c r="V191" s="21">
        <f t="shared" ref="V191" si="1963">IF(V188=1,V193,V193+U191)</f>
        <v>0</v>
      </c>
      <c r="W191" s="21">
        <f t="shared" ref="W191" si="1964">IF(W188=1,W193,W193+V191)</f>
        <v>0</v>
      </c>
      <c r="X191" s="21">
        <f t="shared" ref="X191" si="1965">IF(X188=1,X193,X193+W191)</f>
        <v>0</v>
      </c>
      <c r="Y191" s="21">
        <f t="shared" ref="Y191" si="1966">IF(Y188=1,Y193,Y193+X191)</f>
        <v>0</v>
      </c>
      <c r="Z191" s="21">
        <f t="shared" ref="Z191" si="1967">IF(Z188=1,Z193,Z193+Y191)</f>
        <v>0</v>
      </c>
      <c r="AA191" s="21">
        <f t="shared" ref="AA191" si="1968">IF(AA188=1,AA193,AA193+Z191)</f>
        <v>0</v>
      </c>
      <c r="AB191" s="21">
        <f t="shared" ref="AB191" si="1969">IF(AB188=1,AB193,AB193+AA191)</f>
        <v>0</v>
      </c>
      <c r="AC191" s="21">
        <f t="shared" ref="AC191" si="1970">IF(AC188=1,AC193,AC193+AB191)</f>
        <v>0</v>
      </c>
      <c r="AD191" s="21">
        <f t="shared" ref="AD191" si="1971">IF(AD188=1,AD193,AD193+AC191)</f>
        <v>0</v>
      </c>
      <c r="AE191" s="21">
        <f t="shared" ref="AE191" si="1972">IF(AE188=1,AE193,AE193+AD191)</f>
        <v>0</v>
      </c>
      <c r="AF191" s="21">
        <f t="shared" ref="AF191" si="1973">IF(AF188=1,AF193,AF193+AE191)</f>
        <v>0</v>
      </c>
      <c r="AG191" s="21">
        <f t="shared" ref="AG191" si="1974">IF(AG188=1,AG193,AG193+AF191)</f>
        <v>0</v>
      </c>
      <c r="AH191" s="21">
        <f t="shared" ref="AH191" si="1975">IF(AH188=1,AH193,AH193+AG191)</f>
        <v>0</v>
      </c>
      <c r="AI191" s="21">
        <f t="shared" ref="AI191" si="1976">IF(AI188=1,AI193,AI193+AH191)</f>
        <v>0</v>
      </c>
      <c r="AJ191" s="21">
        <f t="shared" ref="AJ191" si="1977">IF(AJ188=1,AJ193,AJ193+AI191)</f>
        <v>0</v>
      </c>
      <c r="AK191" s="21">
        <f t="shared" ref="AK191" si="1978">IF(AK188=1,AK193,AK193+AJ191)</f>
        <v>0</v>
      </c>
      <c r="AL191" s="21">
        <f t="shared" ref="AL191" si="1979">IF(AL188=1,AL193,AL193+AK191)</f>
        <v>0</v>
      </c>
      <c r="AM191" s="21">
        <f t="shared" ref="AM191" si="1980">IF(AM188=1,AM193,AM193+AL191)</f>
        <v>0</v>
      </c>
      <c r="AN191" s="21">
        <f t="shared" ref="AN191" si="1981">IF(AN188=1,AN193,AN193+AM191)</f>
        <v>0</v>
      </c>
      <c r="AO191" s="21">
        <f t="shared" ref="AO191" si="1982">IF(AO188=1,AO193,AO193+AN191)</f>
        <v>0</v>
      </c>
      <c r="AP191" s="21">
        <f t="shared" ref="AP191" si="1983">IF(AP188=1,AP193,AP193+AO191)</f>
        <v>0</v>
      </c>
      <c r="AQ191" s="21">
        <f t="shared" ref="AQ191" si="1984">IF(AQ188=1,AQ193,AQ193+AP191)</f>
        <v>0</v>
      </c>
      <c r="AR191" s="21">
        <f t="shared" ref="AR191" si="1985">IF(AR188=1,AR193,AR193+AQ191)</f>
        <v>0</v>
      </c>
      <c r="AS191" s="21">
        <f t="shared" ref="AS191" si="1986">IF(AS188=1,AS193,AS193+AR191)</f>
        <v>0</v>
      </c>
      <c r="AT191" s="21">
        <f t="shared" ref="AT191" si="1987">IF(AT188=1,AT193,AT193+AS191)</f>
        <v>0</v>
      </c>
      <c r="AU191" s="21">
        <f t="shared" ref="AU191" si="1988">IF(AU188=1,AU193,AU193+AT191)</f>
        <v>0</v>
      </c>
      <c r="AV191" s="21">
        <f t="shared" ref="AV191" si="1989">IF(AV188=1,AV193,AV193+AU191)</f>
        <v>0</v>
      </c>
      <c r="AW191" s="21">
        <f t="shared" ref="AW191" si="1990">IF(AW188=1,AW193,AW193+AV191)</f>
        <v>0</v>
      </c>
      <c r="AX191" s="21">
        <f t="shared" ref="AX191" si="1991">IF(AX188=1,AX193,AX193+AW191)</f>
        <v>0</v>
      </c>
      <c r="AY191" s="21">
        <f t="shared" ref="AY191" si="1992">IF(AY188=1,AY193,AY193+AX191)</f>
        <v>0</v>
      </c>
      <c r="AZ191" s="21">
        <f t="shared" ref="AZ191" si="1993">IF(AZ188=1,AZ193,AZ193+AY191)</f>
        <v>0</v>
      </c>
      <c r="BA191" s="21">
        <f t="shared" ref="BA191" si="1994">IF(BA188=1,BA193,BA193+AZ191)</f>
        <v>0</v>
      </c>
      <c r="BB191" s="21">
        <f t="shared" ref="BB191" si="1995">IF(BB188=1,BB193,BB193+BA191)</f>
        <v>0</v>
      </c>
      <c r="BC191" s="564"/>
      <c r="BD191" s="487"/>
      <c r="BE191" s="497"/>
    </row>
    <row r="192" spans="1:71" s="51" customFormat="1" ht="43.5" x14ac:dyDescent="0.35">
      <c r="A192" s="50"/>
      <c r="B192" s="67"/>
      <c r="C192" s="33"/>
      <c r="D192" s="33"/>
      <c r="E192" s="33"/>
      <c r="F192" s="33"/>
      <c r="G192" s="33"/>
      <c r="H192" s="33"/>
      <c r="I192" s="33"/>
      <c r="J192" s="19"/>
      <c r="K192" s="7"/>
      <c r="L192" s="135"/>
      <c r="M192" s="136"/>
      <c r="O192" s="220"/>
      <c r="R192" s="210" t="s">
        <v>110</v>
      </c>
      <c r="S192" s="22">
        <f t="shared" ref="S192:BB192" si="1996">1720/12*S185</f>
        <v>0</v>
      </c>
      <c r="T192" s="22">
        <f t="shared" si="1996"/>
        <v>0</v>
      </c>
      <c r="U192" s="22">
        <f t="shared" si="1996"/>
        <v>0</v>
      </c>
      <c r="V192" s="22">
        <f t="shared" si="1996"/>
        <v>0</v>
      </c>
      <c r="W192" s="22">
        <f t="shared" si="1996"/>
        <v>0</v>
      </c>
      <c r="X192" s="22">
        <f t="shared" si="1996"/>
        <v>0</v>
      </c>
      <c r="Y192" s="22">
        <f t="shared" si="1996"/>
        <v>0</v>
      </c>
      <c r="Z192" s="22">
        <f t="shared" si="1996"/>
        <v>0</v>
      </c>
      <c r="AA192" s="22">
        <f t="shared" si="1996"/>
        <v>0</v>
      </c>
      <c r="AB192" s="22">
        <f t="shared" si="1996"/>
        <v>0</v>
      </c>
      <c r="AC192" s="22">
        <f t="shared" si="1996"/>
        <v>0</v>
      </c>
      <c r="AD192" s="22">
        <f t="shared" si="1996"/>
        <v>0</v>
      </c>
      <c r="AE192" s="22">
        <f t="shared" si="1996"/>
        <v>0</v>
      </c>
      <c r="AF192" s="22">
        <f t="shared" si="1996"/>
        <v>0</v>
      </c>
      <c r="AG192" s="22">
        <f t="shared" si="1996"/>
        <v>0</v>
      </c>
      <c r="AH192" s="22">
        <f t="shared" si="1996"/>
        <v>0</v>
      </c>
      <c r="AI192" s="22">
        <f t="shared" si="1996"/>
        <v>0</v>
      </c>
      <c r="AJ192" s="22">
        <f t="shared" si="1996"/>
        <v>0</v>
      </c>
      <c r="AK192" s="22">
        <f t="shared" si="1996"/>
        <v>0</v>
      </c>
      <c r="AL192" s="22">
        <f t="shared" si="1996"/>
        <v>0</v>
      </c>
      <c r="AM192" s="22">
        <f t="shared" si="1996"/>
        <v>0</v>
      </c>
      <c r="AN192" s="22">
        <f t="shared" si="1996"/>
        <v>0</v>
      </c>
      <c r="AO192" s="22">
        <f t="shared" si="1996"/>
        <v>0</v>
      </c>
      <c r="AP192" s="22">
        <f t="shared" si="1996"/>
        <v>0</v>
      </c>
      <c r="AQ192" s="22">
        <f t="shared" si="1996"/>
        <v>0</v>
      </c>
      <c r="AR192" s="22">
        <f t="shared" si="1996"/>
        <v>0</v>
      </c>
      <c r="AS192" s="22">
        <f t="shared" si="1996"/>
        <v>0</v>
      </c>
      <c r="AT192" s="22">
        <f t="shared" si="1996"/>
        <v>0</v>
      </c>
      <c r="AU192" s="22">
        <f t="shared" si="1996"/>
        <v>0</v>
      </c>
      <c r="AV192" s="22">
        <f t="shared" si="1996"/>
        <v>0</v>
      </c>
      <c r="AW192" s="22">
        <f t="shared" si="1996"/>
        <v>0</v>
      </c>
      <c r="AX192" s="22">
        <f t="shared" si="1996"/>
        <v>0</v>
      </c>
      <c r="AY192" s="22">
        <f t="shared" si="1996"/>
        <v>0</v>
      </c>
      <c r="AZ192" s="22">
        <f t="shared" si="1996"/>
        <v>0</v>
      </c>
      <c r="BA192" s="22">
        <f t="shared" si="1996"/>
        <v>0</v>
      </c>
      <c r="BB192" s="22">
        <f t="shared" si="1996"/>
        <v>0</v>
      </c>
      <c r="BC192" s="564"/>
      <c r="BD192" s="487"/>
      <c r="BE192" s="497"/>
    </row>
    <row r="193" spans="1:71" s="51" customFormat="1" ht="29" x14ac:dyDescent="0.35">
      <c r="A193" s="50"/>
      <c r="B193" s="67"/>
      <c r="C193" s="33"/>
      <c r="D193" s="33"/>
      <c r="E193" s="33"/>
      <c r="F193" s="33"/>
      <c r="G193" s="33"/>
      <c r="H193" s="33"/>
      <c r="I193" s="33"/>
      <c r="J193" s="19"/>
      <c r="K193" s="7"/>
      <c r="L193" s="135"/>
      <c r="M193" s="136"/>
      <c r="O193" s="220"/>
      <c r="R193" s="210" t="s">
        <v>103</v>
      </c>
      <c r="S193" s="22">
        <f>FLOOR(IF(OR(S188=0,S188=1),IF(S186&gt;=S192,S192,S186)+0.00000001,IF(S190&gt;=S189,S189,S190))+0.00000001,1)</f>
        <v>0</v>
      </c>
      <c r="T193" s="22">
        <f t="shared" ref="T193" si="1997">FLOOR(IF(OR(T188=0,T188=1),IF(T192&gt;T189,T189,IF(T186&gt;=T192,T192,T186)+0.00000001),IF(T190&gt;=T189,T189-S191,T190-S191)+0.00000001),1)</f>
        <v>0</v>
      </c>
      <c r="U193" s="22">
        <f t="shared" ref="U193" si="1998">FLOOR(IF(OR(U188=0,U188=1),IF(U192&gt;U189,U189,IF(U186&gt;=U192,U192,U186)+0.00000001),IF(U190&gt;=U189,U189-T191,U190-T191)+0.00000001),1)</f>
        <v>0</v>
      </c>
      <c r="V193" s="22">
        <f t="shared" ref="V193" si="1999">FLOOR(IF(OR(V188=0,V188=1),IF(V192&gt;V189,V189,IF(V186&gt;=V192,V192,V186)+0.00000001),IF(V190&gt;=V189,V189-U191,V190-U191)+0.00000001),1)</f>
        <v>0</v>
      </c>
      <c r="W193" s="22">
        <f t="shared" ref="W193" si="2000">FLOOR(IF(OR(W188=0,W188=1),IF(W192&gt;W189,W189,IF(W186&gt;=W192,W192,W186)+0.00000001),IF(W190&gt;=W189,W189-V191,W190-V191)+0.00000001),1)</f>
        <v>0</v>
      </c>
      <c r="X193" s="22">
        <f t="shared" ref="X193" si="2001">FLOOR(IF(OR(X188=0,X188=1),IF(X192&gt;X189,X189,IF(X186&gt;=X192,X192,X186)+0.00000001),IF(X190&gt;=X189,X189-W191,X190-W191)+0.00000001),1)</f>
        <v>0</v>
      </c>
      <c r="Y193" s="22">
        <f t="shared" ref="Y193" si="2002">FLOOR(IF(OR(Y188=0,Y188=1),IF(Y192&gt;Y189,Y189,IF(Y186&gt;=Y192,Y192,Y186)+0.00000001),IF(Y190&gt;=Y189,Y189-X191,Y190-X191)+0.00000001),1)</f>
        <v>0</v>
      </c>
      <c r="Z193" s="22">
        <f t="shared" ref="Z193" si="2003">FLOOR(IF(OR(Z188=0,Z188=1),IF(Z192&gt;Z189,Z189,IF(Z186&gt;=Z192,Z192,Z186)+0.00000001),IF(Z190&gt;=Z189,Z189-Y191,Z190-Y191)+0.00000001),1)</f>
        <v>0</v>
      </c>
      <c r="AA193" s="22">
        <f t="shared" ref="AA193" si="2004">FLOOR(IF(OR(AA188=0,AA188=1),IF(AA192&gt;AA189,AA189,IF(AA186&gt;=AA192,AA192,AA186)+0.00000001),IF(AA190&gt;=AA189,AA189-Z191,AA190-Z191)+0.00000001),1)</f>
        <v>0</v>
      </c>
      <c r="AB193" s="22">
        <f t="shared" ref="AB193" si="2005">FLOOR(IF(OR(AB188=0,AB188=1),IF(AB192&gt;AB189,AB189,IF(AB186&gt;=AB192,AB192,AB186)+0.00000001),IF(AB190&gt;=AB189,AB189-AA191,AB190-AA191)+0.00000001),1)</f>
        <v>0</v>
      </c>
      <c r="AC193" s="22">
        <f t="shared" ref="AC193" si="2006">FLOOR(IF(OR(AC188=0,AC188=1),IF(AC192&gt;AC189,AC189,IF(AC186&gt;=AC192,AC192,AC186)+0.00000001),IF(AC190&gt;=AC189,AC189-AB191,AC190-AB191)+0.00000001),1)</f>
        <v>0</v>
      </c>
      <c r="AD193" s="22">
        <f t="shared" ref="AD193" si="2007">FLOOR(IF(OR(AD188=0,AD188=1),IF(AD192&gt;AD189,AD189,IF(AD186&gt;=AD192,AD192,AD186)+0.00000001),IF(AD190&gt;=AD189,AD189-AC191,AD190-AC191)+0.00000001),1)</f>
        <v>0</v>
      </c>
      <c r="AE193" s="22">
        <f t="shared" ref="AE193" si="2008">FLOOR(IF(OR(AE188=0,AE188=1),IF(AE192&gt;AE189,AE189,IF(AE186&gt;=AE192,AE192,AE186)+0.00000001),IF(AE190&gt;=AE189,AE189-AD191,AE190-AD191)+0.00000001),1)</f>
        <v>0</v>
      </c>
      <c r="AF193" s="22">
        <f t="shared" ref="AF193" si="2009">FLOOR(IF(OR(AF188=0,AF188=1),IF(AF192&gt;AF189,AF189,IF(AF186&gt;=AF192,AF192,AF186)+0.00000001),IF(AF190&gt;=AF189,AF189-AE191,AF190-AE191)+0.00000001),1)</f>
        <v>0</v>
      </c>
      <c r="AG193" s="22">
        <f t="shared" ref="AG193" si="2010">FLOOR(IF(OR(AG188=0,AG188=1),IF(AG192&gt;AG189,AG189,IF(AG186&gt;=AG192,AG192,AG186)+0.00000001),IF(AG190&gt;=AG189,AG189-AF191,AG190-AF191)+0.00000001),1)</f>
        <v>0</v>
      </c>
      <c r="AH193" s="22">
        <f t="shared" ref="AH193" si="2011">FLOOR(IF(OR(AH188=0,AH188=1),IF(AH192&gt;AH189,AH189,IF(AH186&gt;=AH192,AH192,AH186)+0.00000001),IF(AH190&gt;=AH189,AH189-AG191,AH190-AG191)+0.00000001),1)</f>
        <v>0</v>
      </c>
      <c r="AI193" s="22">
        <f t="shared" ref="AI193" si="2012">FLOOR(IF(OR(AI188=0,AI188=1),IF(AI192&gt;AI189,AI189,IF(AI186&gt;=AI192,AI192,AI186)+0.00000001),IF(AI190&gt;=AI189,AI189-AH191,AI190-AH191)+0.00000001),1)</f>
        <v>0</v>
      </c>
      <c r="AJ193" s="22">
        <f t="shared" ref="AJ193" si="2013">FLOOR(IF(OR(AJ188=0,AJ188=1),IF(AJ192&gt;AJ189,AJ189,IF(AJ186&gt;=AJ192,AJ192,AJ186)+0.00000001),IF(AJ190&gt;=AJ189,AJ189-AI191,AJ190-AI191)+0.00000001),1)</f>
        <v>0</v>
      </c>
      <c r="AK193" s="22">
        <f t="shared" ref="AK193" si="2014">FLOOR(IF(OR(AK188=0,AK188=1),IF(AK192&gt;AK189,AK189,IF(AK186&gt;=AK192,AK192,AK186)+0.00000001),IF(AK190&gt;=AK189,AK189-AJ191,AK190-AJ191)+0.00000001),1)</f>
        <v>0</v>
      </c>
      <c r="AL193" s="22">
        <f t="shared" ref="AL193" si="2015">FLOOR(IF(OR(AL188=0,AL188=1),IF(AL192&gt;AL189,AL189,IF(AL186&gt;=AL192,AL192,AL186)+0.00000001),IF(AL190&gt;=AL189,AL189-AK191,AL190-AK191)+0.00000001),1)</f>
        <v>0</v>
      </c>
      <c r="AM193" s="22">
        <f t="shared" ref="AM193" si="2016">FLOOR(IF(OR(AM188=0,AM188=1),IF(AM192&gt;AM189,AM189,IF(AM186&gt;=AM192,AM192,AM186)+0.00000001),IF(AM190&gt;=AM189,AM189-AL191,AM190-AL191)+0.00000001),1)</f>
        <v>0</v>
      </c>
      <c r="AN193" s="22">
        <f t="shared" ref="AN193" si="2017">FLOOR(IF(OR(AN188=0,AN188=1),IF(AN192&gt;AN189,AN189,IF(AN186&gt;=AN192,AN192,AN186)+0.00000001),IF(AN190&gt;=AN189,AN189-AM191,AN190-AM191)+0.00000001),1)</f>
        <v>0</v>
      </c>
      <c r="AO193" s="22">
        <f t="shared" ref="AO193" si="2018">FLOOR(IF(OR(AO188=0,AO188=1),IF(AO192&gt;AO189,AO189,IF(AO186&gt;=AO192,AO192,AO186)+0.00000001),IF(AO190&gt;=AO189,AO189-AN191,AO190-AN191)+0.00000001),1)</f>
        <v>0</v>
      </c>
      <c r="AP193" s="22">
        <f t="shared" ref="AP193" si="2019">FLOOR(IF(OR(AP188=0,AP188=1),IF(AP192&gt;AP189,AP189,IF(AP186&gt;=AP192,AP192,AP186)+0.00000001),IF(AP190&gt;=AP189,AP189-AO191,AP190-AO191)+0.00000001),1)</f>
        <v>0</v>
      </c>
      <c r="AQ193" s="22">
        <f t="shared" ref="AQ193" si="2020">FLOOR(IF(OR(AQ188=0,AQ188=1),IF(AQ192&gt;AQ189,AQ189,IF(AQ186&gt;=AQ192,AQ192,AQ186)+0.00000001),IF(AQ190&gt;=AQ189,AQ189-AP191,AQ190-AP191)+0.00000001),1)</f>
        <v>0</v>
      </c>
      <c r="AR193" s="22">
        <f t="shared" ref="AR193" si="2021">FLOOR(IF(OR(AR188=0,AR188=1),IF(AR192&gt;AR189,AR189,IF(AR186&gt;=AR192,AR192,AR186)+0.00000001),IF(AR190&gt;=AR189,AR189-AQ191,AR190-AQ191)+0.00000001),1)</f>
        <v>0</v>
      </c>
      <c r="AS193" s="22">
        <f t="shared" ref="AS193" si="2022">FLOOR(IF(OR(AS188=0,AS188=1),IF(AS192&gt;AS189,AS189,IF(AS186&gt;=AS192,AS192,AS186)+0.00000001),IF(AS190&gt;=AS189,AS189-AR191,AS190-AR191)+0.00000001),1)</f>
        <v>0</v>
      </c>
      <c r="AT193" s="22">
        <f t="shared" ref="AT193" si="2023">FLOOR(IF(OR(AT188=0,AT188=1),IF(AT192&gt;AT189,AT189,IF(AT186&gt;=AT192,AT192,AT186)+0.00000001),IF(AT190&gt;=AT189,AT189-AS191,AT190-AS191)+0.00000001),1)</f>
        <v>0</v>
      </c>
      <c r="AU193" s="22">
        <f t="shared" ref="AU193" si="2024">FLOOR(IF(OR(AU188=0,AU188=1),IF(AU192&gt;AU189,AU189,IF(AU186&gt;=AU192,AU192,AU186)+0.00000001),IF(AU190&gt;=AU189,AU189-AT191,AU190-AT191)+0.00000001),1)</f>
        <v>0</v>
      </c>
      <c r="AV193" s="22">
        <f t="shared" ref="AV193" si="2025">FLOOR(IF(OR(AV188=0,AV188=1),IF(AV192&gt;AV189,AV189,IF(AV186&gt;=AV192,AV192,AV186)+0.00000001),IF(AV190&gt;=AV189,AV189-AU191,AV190-AU191)+0.00000001),1)</f>
        <v>0</v>
      </c>
      <c r="AW193" s="22">
        <f t="shared" ref="AW193" si="2026">FLOOR(IF(OR(AW188=0,AW188=1),IF(AW192&gt;AW189,AW189,IF(AW186&gt;=AW192,AW192,AW186)+0.00000001),IF(AW190&gt;=AW189,AW189-AV191,AW190-AV191)+0.00000001),1)</f>
        <v>0</v>
      </c>
      <c r="AX193" s="22">
        <f t="shared" ref="AX193" si="2027">FLOOR(IF(OR(AX188=0,AX188=1),IF(AX192&gt;AX189,AX189,IF(AX186&gt;=AX192,AX192,AX186)+0.00000001),IF(AX190&gt;=AX189,AX189-AW191,AX190-AW191)+0.00000001),1)</f>
        <v>0</v>
      </c>
      <c r="AY193" s="22">
        <f t="shared" ref="AY193" si="2028">FLOOR(IF(OR(AY188=0,AY188=1),IF(AY192&gt;AY189,AY189,IF(AY186&gt;=AY192,AY192,AY186)+0.00000001),IF(AY190&gt;=AY189,AY189-AX191,AY190-AX191)+0.00000001),1)</f>
        <v>0</v>
      </c>
      <c r="AZ193" s="22">
        <f t="shared" ref="AZ193" si="2029">FLOOR(IF(OR(AZ188=0,AZ188=1),IF(AZ192&gt;AZ189,AZ189,IF(AZ186&gt;=AZ192,AZ192,AZ186)+0.00000001),IF(AZ190&gt;=AZ189,AZ189-AY191,AZ190-AY191)+0.00000001),1)</f>
        <v>0</v>
      </c>
      <c r="BA193" s="22">
        <f t="shared" ref="BA193" si="2030">FLOOR(IF(OR(BA188=0,BA188=1),IF(BA192&gt;BA189,BA189,IF(BA186&gt;=BA192,BA192,BA186)+0.00000001),IF(BA190&gt;=BA189,BA189-AZ191,BA190-AZ191)+0.00000001),1)</f>
        <v>0</v>
      </c>
      <c r="BB193" s="22">
        <f t="shared" ref="BB193" si="2031">FLOOR(IF(OR(BB188=0,BB188=1),IF(BB192&gt;BB189,BB189,IF(BB186&gt;=BB192,BB192,BB186)+0.00000001),IF(BB190&gt;=BB189,BB189-BA191,BB190-BA191)+0.00000001),1)</f>
        <v>0</v>
      </c>
      <c r="BC193" s="564"/>
      <c r="BD193" s="487"/>
      <c r="BE193" s="497"/>
    </row>
    <row r="194" spans="1:71" s="51" customFormat="1" ht="29.5" thickBot="1" x14ac:dyDescent="0.4">
      <c r="A194" s="50"/>
      <c r="B194" s="67"/>
      <c r="C194" s="33"/>
      <c r="D194" s="33"/>
      <c r="E194" s="33"/>
      <c r="F194" s="33"/>
      <c r="G194" s="33"/>
      <c r="H194" s="33"/>
      <c r="I194" s="33"/>
      <c r="J194" s="19"/>
      <c r="K194" s="7"/>
      <c r="L194" s="135"/>
      <c r="M194" s="136"/>
      <c r="O194" s="220"/>
      <c r="R194" s="212" t="s">
        <v>104</v>
      </c>
      <c r="S194" s="26">
        <f>IFERROR((S193*$H$119),0)</f>
        <v>0</v>
      </c>
      <c r="T194" s="26">
        <f t="shared" ref="T194:BB194" si="2032">IFERROR((T193*$H$119),0)</f>
        <v>0</v>
      </c>
      <c r="U194" s="26">
        <f t="shared" si="2032"/>
        <v>0</v>
      </c>
      <c r="V194" s="26">
        <f t="shared" si="2032"/>
        <v>0</v>
      </c>
      <c r="W194" s="26">
        <f t="shared" si="2032"/>
        <v>0</v>
      </c>
      <c r="X194" s="26">
        <f t="shared" si="2032"/>
        <v>0</v>
      </c>
      <c r="Y194" s="26">
        <f t="shared" si="2032"/>
        <v>0</v>
      </c>
      <c r="Z194" s="26">
        <f t="shared" si="2032"/>
        <v>0</v>
      </c>
      <c r="AA194" s="26">
        <f t="shared" si="2032"/>
        <v>0</v>
      </c>
      <c r="AB194" s="26">
        <f t="shared" si="2032"/>
        <v>0</v>
      </c>
      <c r="AC194" s="26">
        <f t="shared" si="2032"/>
        <v>0</v>
      </c>
      <c r="AD194" s="26">
        <f t="shared" si="2032"/>
        <v>0</v>
      </c>
      <c r="AE194" s="26">
        <f t="shared" si="2032"/>
        <v>0</v>
      </c>
      <c r="AF194" s="26">
        <f t="shared" si="2032"/>
        <v>0</v>
      </c>
      <c r="AG194" s="26">
        <f t="shared" si="2032"/>
        <v>0</v>
      </c>
      <c r="AH194" s="26">
        <f t="shared" si="2032"/>
        <v>0</v>
      </c>
      <c r="AI194" s="26">
        <f t="shared" si="2032"/>
        <v>0</v>
      </c>
      <c r="AJ194" s="26">
        <f t="shared" si="2032"/>
        <v>0</v>
      </c>
      <c r="AK194" s="26">
        <f t="shared" si="2032"/>
        <v>0</v>
      </c>
      <c r="AL194" s="26">
        <f t="shared" si="2032"/>
        <v>0</v>
      </c>
      <c r="AM194" s="26">
        <f t="shared" si="2032"/>
        <v>0</v>
      </c>
      <c r="AN194" s="26">
        <f t="shared" si="2032"/>
        <v>0</v>
      </c>
      <c r="AO194" s="26">
        <f t="shared" si="2032"/>
        <v>0</v>
      </c>
      <c r="AP194" s="26">
        <f t="shared" si="2032"/>
        <v>0</v>
      </c>
      <c r="AQ194" s="26">
        <f t="shared" si="2032"/>
        <v>0</v>
      </c>
      <c r="AR194" s="26">
        <f t="shared" si="2032"/>
        <v>0</v>
      </c>
      <c r="AS194" s="26">
        <f t="shared" si="2032"/>
        <v>0</v>
      </c>
      <c r="AT194" s="26">
        <f t="shared" si="2032"/>
        <v>0</v>
      </c>
      <c r="AU194" s="26">
        <f t="shared" si="2032"/>
        <v>0</v>
      </c>
      <c r="AV194" s="26">
        <f t="shared" si="2032"/>
        <v>0</v>
      </c>
      <c r="AW194" s="26">
        <f t="shared" si="2032"/>
        <v>0</v>
      </c>
      <c r="AX194" s="26">
        <f t="shared" si="2032"/>
        <v>0</v>
      </c>
      <c r="AY194" s="26">
        <f t="shared" si="2032"/>
        <v>0</v>
      </c>
      <c r="AZ194" s="26">
        <f t="shared" si="2032"/>
        <v>0</v>
      </c>
      <c r="BA194" s="26">
        <f t="shared" si="2032"/>
        <v>0</v>
      </c>
      <c r="BB194" s="26">
        <f t="shared" si="2032"/>
        <v>0</v>
      </c>
      <c r="BC194" s="565"/>
      <c r="BD194" s="488"/>
      <c r="BE194" s="498"/>
      <c r="BH194" s="103">
        <f>SUMIFS($S194:$BB194,$S184:$BB184,"1. SO")</f>
        <v>0</v>
      </c>
      <c r="BI194" s="103">
        <f>SUMIFS($S194:$BB194,$S184:$BB184,"2. SO")</f>
        <v>0</v>
      </c>
      <c r="BJ194" s="103">
        <f>SUMIFS($S194:$BB194,$S184:$BB184,"3. SO")</f>
        <v>0</v>
      </c>
      <c r="BK194" s="103">
        <f>SUMIFS($S194:$BB194,$S184:$BB184,"4. SO")</f>
        <v>0</v>
      </c>
      <c r="BL194" s="103">
        <f>SUMIFS($S194:$BB194,$S184:$BB184,"5. SO")</f>
        <v>0</v>
      </c>
      <c r="BM194" s="103">
        <f>SUMIFS($S194:$BB194,$S184:$BB184,"6. SO")</f>
        <v>0</v>
      </c>
      <c r="BN194" s="103">
        <f>SUMIFS($S194:$BB194,$S184:$BB184,"7. SO")</f>
        <v>0</v>
      </c>
      <c r="BO194" s="103">
        <f>SUMIFS($S194:$BB194,$S184:$BB184,"8. SO")</f>
        <v>0</v>
      </c>
      <c r="BP194" s="103">
        <f>SUMIFS($S194:$BB194,$S184:$BB184,"9. SO")</f>
        <v>0</v>
      </c>
      <c r="BQ194" s="103">
        <f>SUMIFS($S194:$BB194,$S184:$BB184,"10. SO")</f>
        <v>0</v>
      </c>
      <c r="BR194" s="103">
        <f>SUMIFS($S194:$BB194,$S184:$BB184,"11. SO")</f>
        <v>0</v>
      </c>
      <c r="BS194" s="103">
        <f>SUMIFS($S194:$BB194,$S184:$BB184,"12. SO")</f>
        <v>0</v>
      </c>
    </row>
    <row r="195" spans="1:71" s="51" customFormat="1" ht="23" customHeight="1" x14ac:dyDescent="0.35">
      <c r="A195" s="50"/>
      <c r="B195" s="67"/>
      <c r="C195" s="33"/>
      <c r="D195" s="33"/>
      <c r="E195" s="33"/>
      <c r="F195" s="33"/>
      <c r="G195" s="33"/>
      <c r="H195" s="33"/>
      <c r="I195" s="33"/>
      <c r="J195" s="19"/>
      <c r="K195" s="7"/>
      <c r="L195" s="135"/>
      <c r="M195" s="136"/>
      <c r="O195" s="470" t="s">
        <v>8</v>
      </c>
      <c r="P195" s="466"/>
      <c r="Q195" s="468"/>
      <c r="R195" s="210" t="s">
        <v>390</v>
      </c>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7"/>
      <c r="AY195" s="117"/>
      <c r="AZ195" s="117"/>
      <c r="BA195" s="117"/>
      <c r="BB195" s="117"/>
      <c r="BC195" s="563">
        <f>SUM(S204:BB204)</f>
        <v>0</v>
      </c>
      <c r="BD195" s="486">
        <f>SUM(S205:BB205)</f>
        <v>0</v>
      </c>
      <c r="BE195" s="571"/>
    </row>
    <row r="196" spans="1:71" s="51" customFormat="1" ht="23" customHeight="1" x14ac:dyDescent="0.35">
      <c r="A196" s="50"/>
      <c r="B196" s="67"/>
      <c r="C196" s="33"/>
      <c r="D196" s="33"/>
      <c r="E196" s="33"/>
      <c r="F196" s="33"/>
      <c r="G196" s="33"/>
      <c r="H196" s="33"/>
      <c r="I196" s="33"/>
      <c r="J196" s="19"/>
      <c r="K196" s="7"/>
      <c r="L196" s="135"/>
      <c r="M196" s="136"/>
      <c r="O196" s="470"/>
      <c r="P196" s="467"/>
      <c r="Q196" s="469"/>
      <c r="R196" s="210" t="s">
        <v>77</v>
      </c>
      <c r="S196" s="118"/>
      <c r="T196" s="118"/>
      <c r="U196" s="118"/>
      <c r="V196" s="118"/>
      <c r="W196" s="118"/>
      <c r="X196" s="118"/>
      <c r="Y196" s="118"/>
      <c r="Z196" s="118"/>
      <c r="AA196" s="118"/>
      <c r="AB196" s="118"/>
      <c r="AC196" s="118"/>
      <c r="AD196" s="118"/>
      <c r="AE196" s="118"/>
      <c r="AF196" s="118"/>
      <c r="AG196" s="118"/>
      <c r="AH196" s="118"/>
      <c r="AI196" s="118"/>
      <c r="AJ196" s="118"/>
      <c r="AK196" s="118"/>
      <c r="AL196" s="118"/>
      <c r="AM196" s="118"/>
      <c r="AN196" s="118"/>
      <c r="AO196" s="118"/>
      <c r="AP196" s="118"/>
      <c r="AQ196" s="118"/>
      <c r="AR196" s="118"/>
      <c r="AS196" s="118"/>
      <c r="AT196" s="118"/>
      <c r="AU196" s="118"/>
      <c r="AV196" s="118"/>
      <c r="AW196" s="118"/>
      <c r="AX196" s="118"/>
      <c r="AY196" s="118"/>
      <c r="AZ196" s="118"/>
      <c r="BA196" s="118"/>
      <c r="BB196" s="118"/>
      <c r="BC196" s="564"/>
      <c r="BD196" s="487"/>
      <c r="BE196" s="497"/>
    </row>
    <row r="197" spans="1:71" s="51" customFormat="1" ht="29" x14ac:dyDescent="0.35">
      <c r="A197" s="50"/>
      <c r="B197" s="67"/>
      <c r="C197" s="33"/>
      <c r="D197" s="33"/>
      <c r="E197" s="33"/>
      <c r="F197" s="33"/>
      <c r="G197" s="33"/>
      <c r="H197" s="33"/>
      <c r="I197" s="33"/>
      <c r="J197" s="19"/>
      <c r="K197" s="7"/>
      <c r="L197" s="135"/>
      <c r="M197" s="136"/>
      <c r="O197" s="470"/>
      <c r="P197" s="467"/>
      <c r="Q197" s="469"/>
      <c r="R197" s="210" t="s">
        <v>88</v>
      </c>
      <c r="S197" s="119"/>
      <c r="T197" s="119"/>
      <c r="U197" s="119"/>
      <c r="V197" s="119"/>
      <c r="W197" s="119"/>
      <c r="X197" s="119"/>
      <c r="Y197" s="119"/>
      <c r="Z197" s="119"/>
      <c r="AA197" s="119"/>
      <c r="AB197" s="119"/>
      <c r="AC197" s="119"/>
      <c r="AD197" s="119"/>
      <c r="AE197" s="119"/>
      <c r="AF197" s="119"/>
      <c r="AG197" s="119"/>
      <c r="AH197" s="119"/>
      <c r="AI197" s="119"/>
      <c r="AJ197" s="119"/>
      <c r="AK197" s="119"/>
      <c r="AL197" s="119"/>
      <c r="AM197" s="119"/>
      <c r="AN197" s="119"/>
      <c r="AO197" s="119"/>
      <c r="AP197" s="119"/>
      <c r="AQ197" s="119"/>
      <c r="AR197" s="119"/>
      <c r="AS197" s="119"/>
      <c r="AT197" s="119"/>
      <c r="AU197" s="119"/>
      <c r="AV197" s="119"/>
      <c r="AW197" s="119"/>
      <c r="AX197" s="119"/>
      <c r="AY197" s="119"/>
      <c r="AZ197" s="119"/>
      <c r="BA197" s="119"/>
      <c r="BB197" s="119"/>
      <c r="BC197" s="564"/>
      <c r="BD197" s="487"/>
      <c r="BE197" s="497"/>
    </row>
    <row r="198" spans="1:71" s="51" customFormat="1" ht="14.5" hidden="1" customHeight="1" x14ac:dyDescent="0.35">
      <c r="A198" s="50"/>
      <c r="B198" s="67"/>
      <c r="C198" s="33"/>
      <c r="D198" s="33"/>
      <c r="E198" s="33"/>
      <c r="F198" s="33"/>
      <c r="G198" s="33"/>
      <c r="H198" s="33"/>
      <c r="I198" s="33"/>
      <c r="J198" s="19"/>
      <c r="K198" s="7"/>
      <c r="L198" s="135"/>
      <c r="M198" s="136"/>
      <c r="O198" s="220"/>
      <c r="P198" s="358"/>
      <c r="Q198" s="364"/>
      <c r="R198" s="211" t="s">
        <v>89</v>
      </c>
      <c r="S198" s="20">
        <f>IF(S196&lt;&gt;0,1,0)</f>
        <v>0</v>
      </c>
      <c r="T198" s="20">
        <f t="shared" ref="T198" si="2033">IF(S198&gt;0,S198+1,IF(T196&lt;&gt;0,1,0))</f>
        <v>0</v>
      </c>
      <c r="U198" s="20">
        <f t="shared" ref="U198" si="2034">IF(T198&gt;0,T198+1,IF(U196&lt;&gt;0,1,0))</f>
        <v>0</v>
      </c>
      <c r="V198" s="20">
        <f t="shared" ref="V198" si="2035">IF(U198&gt;0,U198+1,IF(V196&lt;&gt;0,1,0))</f>
        <v>0</v>
      </c>
      <c r="W198" s="20">
        <f t="shared" ref="W198" si="2036">IF(V198&gt;0,V198+1,IF(W196&lt;&gt;0,1,0))</f>
        <v>0</v>
      </c>
      <c r="X198" s="20">
        <f t="shared" ref="X198" si="2037">IF(W198&gt;0,W198+1,IF(X196&lt;&gt;0,1,0))</f>
        <v>0</v>
      </c>
      <c r="Y198" s="20">
        <f t="shared" ref="Y198" si="2038">IF(X198&gt;0,X198+1,IF(Y196&lt;&gt;0,1,0))</f>
        <v>0</v>
      </c>
      <c r="Z198" s="20">
        <f t="shared" ref="Z198" si="2039">IF(Y198&gt;0,Y198+1,IF(Z196&lt;&gt;0,1,0))</f>
        <v>0</v>
      </c>
      <c r="AA198" s="20">
        <f t="shared" ref="AA198" si="2040">IF(Z198&gt;0,Z198+1,IF(AA196&lt;&gt;0,1,0))</f>
        <v>0</v>
      </c>
      <c r="AB198" s="20">
        <f t="shared" ref="AB198" si="2041">IF(AA198&gt;0,AA198+1,IF(AB196&lt;&gt;0,1,0))</f>
        <v>0</v>
      </c>
      <c r="AC198" s="20">
        <f t="shared" ref="AC198" si="2042">IF(AB198&gt;0,AB198+1,IF(AC196&lt;&gt;0,1,0))</f>
        <v>0</v>
      </c>
      <c r="AD198" s="20">
        <f t="shared" ref="AD198" si="2043">IF(AC198&gt;0,AC198+1,IF(AD196&lt;&gt;0,1,0))</f>
        <v>0</v>
      </c>
      <c r="AE198" s="20">
        <f t="shared" ref="AE198" si="2044">IF(AD198&gt;0,AD198+1,IF(AE196&lt;&gt;0,1,0))</f>
        <v>0</v>
      </c>
      <c r="AF198" s="20">
        <f t="shared" ref="AF198" si="2045">IF(AE198&gt;0,AE198+1,IF(AF196&lt;&gt;0,1,0))</f>
        <v>0</v>
      </c>
      <c r="AG198" s="20">
        <f t="shared" ref="AG198" si="2046">IF(AF198&gt;0,AF198+1,IF(AG196&lt;&gt;0,1,0))</f>
        <v>0</v>
      </c>
      <c r="AH198" s="20">
        <f t="shared" ref="AH198" si="2047">IF(AG198&gt;0,AG198+1,IF(AH196&lt;&gt;0,1,0))</f>
        <v>0</v>
      </c>
      <c r="AI198" s="20">
        <f t="shared" ref="AI198" si="2048">IF(AH198&gt;0,AH198+1,IF(AI196&lt;&gt;0,1,0))</f>
        <v>0</v>
      </c>
      <c r="AJ198" s="20">
        <f t="shared" ref="AJ198" si="2049">IF(AI198&gt;0,AI198+1,IF(AJ196&lt;&gt;0,1,0))</f>
        <v>0</v>
      </c>
      <c r="AK198" s="20">
        <f t="shared" ref="AK198" si="2050">IF(AJ198&gt;0,AJ198+1,IF(AK196&lt;&gt;0,1,0))</f>
        <v>0</v>
      </c>
      <c r="AL198" s="20">
        <f t="shared" ref="AL198" si="2051">IF(AK198&gt;0,AK198+1,IF(AL196&lt;&gt;0,1,0))</f>
        <v>0</v>
      </c>
      <c r="AM198" s="20">
        <f t="shared" ref="AM198" si="2052">IF(AL198&gt;0,AL198+1,IF(AM196&lt;&gt;0,1,0))</f>
        <v>0</v>
      </c>
      <c r="AN198" s="20">
        <f t="shared" ref="AN198" si="2053">IF(AM198&gt;0,AM198+1,IF(AN196&lt;&gt;0,1,0))</f>
        <v>0</v>
      </c>
      <c r="AO198" s="20">
        <f t="shared" ref="AO198" si="2054">IF(AN198&gt;0,AN198+1,IF(AO196&lt;&gt;0,1,0))</f>
        <v>0</v>
      </c>
      <c r="AP198" s="20">
        <f t="shared" ref="AP198" si="2055">IF(AO198&gt;0,AO198+1,IF(AP196&lt;&gt;0,1,0))</f>
        <v>0</v>
      </c>
      <c r="AQ198" s="20">
        <f t="shared" ref="AQ198" si="2056">IF(AP198&gt;0,AP198+1,IF(AQ196&lt;&gt;0,1,0))</f>
        <v>0</v>
      </c>
      <c r="AR198" s="20">
        <f t="shared" ref="AR198" si="2057">IF(AQ198&gt;0,AQ198+1,IF(AR196&lt;&gt;0,1,0))</f>
        <v>0</v>
      </c>
      <c r="AS198" s="20">
        <f t="shared" ref="AS198" si="2058">IF(AR198&gt;0,AR198+1,IF(AS196&lt;&gt;0,1,0))</f>
        <v>0</v>
      </c>
      <c r="AT198" s="20">
        <f t="shared" ref="AT198" si="2059">IF(AS198&gt;0,AS198+1,IF(AT196&lt;&gt;0,1,0))</f>
        <v>0</v>
      </c>
      <c r="AU198" s="20">
        <f t="shared" ref="AU198" si="2060">IF(AT198&gt;0,AT198+1,IF(AU196&lt;&gt;0,1,0))</f>
        <v>0</v>
      </c>
      <c r="AV198" s="20">
        <f t="shared" ref="AV198" si="2061">IF(AU198&gt;0,AU198+1,IF(AV196&lt;&gt;0,1,0))</f>
        <v>0</v>
      </c>
      <c r="AW198" s="20">
        <f t="shared" ref="AW198" si="2062">IF(AV198&gt;0,AV198+1,IF(AW196&lt;&gt;0,1,0))</f>
        <v>0</v>
      </c>
      <c r="AX198" s="20">
        <f t="shared" ref="AX198" si="2063">IF(AW198&gt;0,AW198+1,IF(AX196&lt;&gt;0,1,0))</f>
        <v>0</v>
      </c>
      <c r="AY198" s="20">
        <f t="shared" ref="AY198" si="2064">IF(AX198&gt;0,AX198+1,IF(AY196&lt;&gt;0,1,0))</f>
        <v>0</v>
      </c>
      <c r="AZ198" s="20">
        <f t="shared" ref="AZ198" si="2065">IF(AY198&gt;0,AY198+1,IF(AZ196&lt;&gt;0,1,0))</f>
        <v>0</v>
      </c>
      <c r="BA198" s="20">
        <f t="shared" ref="BA198" si="2066">IF(AZ198&gt;0,AZ198+1,IF(BA196&lt;&gt;0,1,0))</f>
        <v>0</v>
      </c>
      <c r="BB198" s="20">
        <f t="shared" ref="BB198" si="2067">IF(BA198&gt;0,BA198+1,IF(BB196&lt;&gt;0,1,0))</f>
        <v>0</v>
      </c>
      <c r="BC198" s="564"/>
      <c r="BD198" s="487"/>
      <c r="BE198" s="497"/>
    </row>
    <row r="199" spans="1:71" s="51" customFormat="1" ht="14.5" hidden="1" customHeight="1" x14ac:dyDescent="0.35">
      <c r="A199" s="50"/>
      <c r="B199" s="67"/>
      <c r="C199" s="33"/>
      <c r="D199" s="33"/>
      <c r="E199" s="33"/>
      <c r="F199" s="33"/>
      <c r="G199" s="33"/>
      <c r="H199" s="33"/>
      <c r="I199" s="33"/>
      <c r="J199" s="19"/>
      <c r="K199" s="7"/>
      <c r="L199" s="135"/>
      <c r="M199" s="136"/>
      <c r="O199" s="220"/>
      <c r="P199" s="358"/>
      <c r="Q199" s="364"/>
      <c r="R199" s="211" t="s">
        <v>90</v>
      </c>
      <c r="S199" s="20">
        <f>S198</f>
        <v>0</v>
      </c>
      <c r="T199" s="20">
        <f>IF(T198=0,0,IF(OR(S199=0,S199=12),1,S199+1))</f>
        <v>0</v>
      </c>
      <c r="U199" s="20">
        <f t="shared" ref="U199" si="2068">IF(U198=0,0,IF(OR(T199=0,T199=12),1,T199+1))</f>
        <v>0</v>
      </c>
      <c r="V199" s="20">
        <f t="shared" ref="V199" si="2069">IF(V198=0,0,IF(OR(U199=0,U199=12),1,U199+1))</f>
        <v>0</v>
      </c>
      <c r="W199" s="20">
        <f t="shared" ref="W199" si="2070">IF(W198=0,0,IF(OR(V199=0,V199=12),1,V199+1))</f>
        <v>0</v>
      </c>
      <c r="X199" s="20">
        <f t="shared" ref="X199" si="2071">IF(X198=0,0,IF(OR(W199=0,W199=12),1,W199+1))</f>
        <v>0</v>
      </c>
      <c r="Y199" s="20">
        <f t="shared" ref="Y199" si="2072">IF(Y198=0,0,IF(OR(X199=0,X199=12),1,X199+1))</f>
        <v>0</v>
      </c>
      <c r="Z199" s="20">
        <f t="shared" ref="Z199" si="2073">IF(Z198=0,0,IF(OR(Y199=0,Y199=12),1,Y199+1))</f>
        <v>0</v>
      </c>
      <c r="AA199" s="20">
        <f t="shared" ref="AA199" si="2074">IF(AA198=0,0,IF(OR(Z199=0,Z199=12),1,Z199+1))</f>
        <v>0</v>
      </c>
      <c r="AB199" s="20">
        <f t="shared" ref="AB199" si="2075">IF(AB198=0,0,IF(OR(AA199=0,AA199=12),1,AA199+1))</f>
        <v>0</v>
      </c>
      <c r="AC199" s="20">
        <f t="shared" ref="AC199" si="2076">IF(AC198=0,0,IF(OR(AB199=0,AB199=12),1,AB199+1))</f>
        <v>0</v>
      </c>
      <c r="AD199" s="20">
        <f t="shared" ref="AD199" si="2077">IF(AD198=0,0,IF(OR(AC199=0,AC199=12),1,AC199+1))</f>
        <v>0</v>
      </c>
      <c r="AE199" s="20">
        <f t="shared" ref="AE199" si="2078">IF(AE198=0,0,IF(OR(AD199=0,AD199=12),1,AD199+1))</f>
        <v>0</v>
      </c>
      <c r="AF199" s="20">
        <f t="shared" ref="AF199" si="2079">IF(AF198=0,0,IF(OR(AE199=0,AE199=12),1,AE199+1))</f>
        <v>0</v>
      </c>
      <c r="AG199" s="20">
        <f t="shared" ref="AG199" si="2080">IF(AG198=0,0,IF(OR(AF199=0,AF199=12),1,AF199+1))</f>
        <v>0</v>
      </c>
      <c r="AH199" s="20">
        <f t="shared" ref="AH199" si="2081">IF(AH198=0,0,IF(OR(AG199=0,AG199=12),1,AG199+1))</f>
        <v>0</v>
      </c>
      <c r="AI199" s="20">
        <f t="shared" ref="AI199" si="2082">IF(AI198=0,0,IF(OR(AH199=0,AH199=12),1,AH199+1))</f>
        <v>0</v>
      </c>
      <c r="AJ199" s="20">
        <f t="shared" ref="AJ199" si="2083">IF(AJ198=0,0,IF(OR(AI199=0,AI199=12),1,AI199+1))</f>
        <v>0</v>
      </c>
      <c r="AK199" s="20">
        <f t="shared" ref="AK199" si="2084">IF(AK198=0,0,IF(OR(AJ199=0,AJ199=12),1,AJ199+1))</f>
        <v>0</v>
      </c>
      <c r="AL199" s="20">
        <f t="shared" ref="AL199" si="2085">IF(AL198=0,0,IF(OR(AK199=0,AK199=12),1,AK199+1))</f>
        <v>0</v>
      </c>
      <c r="AM199" s="20">
        <f t="shared" ref="AM199" si="2086">IF(AM198=0,0,IF(OR(AL199=0,AL199=12),1,AL199+1))</f>
        <v>0</v>
      </c>
      <c r="AN199" s="20">
        <f t="shared" ref="AN199" si="2087">IF(AN198=0,0,IF(OR(AM199=0,AM199=12),1,AM199+1))</f>
        <v>0</v>
      </c>
      <c r="AO199" s="20">
        <f t="shared" ref="AO199" si="2088">IF(AO198=0,0,IF(OR(AN199=0,AN199=12),1,AN199+1))</f>
        <v>0</v>
      </c>
      <c r="AP199" s="20">
        <f t="shared" ref="AP199" si="2089">IF(AP198=0,0,IF(OR(AO199=0,AO199=12),1,AO199+1))</f>
        <v>0</v>
      </c>
      <c r="AQ199" s="20">
        <f t="shared" ref="AQ199" si="2090">IF(AQ198=0,0,IF(OR(AP199=0,AP199=12),1,AP199+1))</f>
        <v>0</v>
      </c>
      <c r="AR199" s="20">
        <f t="shared" ref="AR199" si="2091">IF(AR198=0,0,IF(OR(AQ199=0,AQ199=12),1,AQ199+1))</f>
        <v>0</v>
      </c>
      <c r="AS199" s="20">
        <f t="shared" ref="AS199" si="2092">IF(AS198=0,0,IF(OR(AR199=0,AR199=12),1,AR199+1))</f>
        <v>0</v>
      </c>
      <c r="AT199" s="20">
        <f t="shared" ref="AT199" si="2093">IF(AT198=0,0,IF(OR(AS199=0,AS199=12),1,AS199+1))</f>
        <v>0</v>
      </c>
      <c r="AU199" s="20">
        <f t="shared" ref="AU199" si="2094">IF(AU198=0,0,IF(OR(AT199=0,AT199=12),1,AT199+1))</f>
        <v>0</v>
      </c>
      <c r="AV199" s="20">
        <f t="shared" ref="AV199" si="2095">IF(AV198=0,0,IF(OR(AU199=0,AU199=12),1,AU199+1))</f>
        <v>0</v>
      </c>
      <c r="AW199" s="20">
        <f t="shared" ref="AW199" si="2096">IF(AW198=0,0,IF(OR(AV199=0,AV199=12),1,AV199+1))</f>
        <v>0</v>
      </c>
      <c r="AX199" s="20">
        <f t="shared" ref="AX199" si="2097">IF(AX198=0,0,IF(OR(AW199=0,AW199=12),1,AW199+1))</f>
        <v>0</v>
      </c>
      <c r="AY199" s="20">
        <f t="shared" ref="AY199" si="2098">IF(AY198=0,0,IF(OR(AX199=0,AX199=12),1,AX199+1))</f>
        <v>0</v>
      </c>
      <c r="AZ199" s="20">
        <f t="shared" ref="AZ199" si="2099">IF(AZ198=0,0,IF(OR(AY199=0,AY199=12),1,AY199+1))</f>
        <v>0</v>
      </c>
      <c r="BA199" s="20">
        <f t="shared" ref="BA199" si="2100">IF(BA198=0,0,IF(OR(AZ199=0,AZ199=12),1,AZ199+1))</f>
        <v>0</v>
      </c>
      <c r="BB199" s="20">
        <f t="shared" ref="BB199" si="2101">IF(BB198=0,0,IF(OR(BA199=0,BA199=12),1,BA199+1))</f>
        <v>0</v>
      </c>
      <c r="BC199" s="564"/>
      <c r="BD199" s="487"/>
      <c r="BE199" s="497"/>
    </row>
    <row r="200" spans="1:71" s="51" customFormat="1" ht="43.5" x14ac:dyDescent="0.35">
      <c r="A200" s="50"/>
      <c r="B200" s="67"/>
      <c r="C200" s="33"/>
      <c r="D200" s="33"/>
      <c r="E200" s="33"/>
      <c r="F200" s="33"/>
      <c r="G200" s="33"/>
      <c r="H200" s="33"/>
      <c r="I200" s="33"/>
      <c r="J200" s="19"/>
      <c r="K200" s="7"/>
      <c r="L200" s="135"/>
      <c r="M200" s="136"/>
      <c r="O200" s="220"/>
      <c r="R200" s="210" t="s">
        <v>165</v>
      </c>
      <c r="S200" s="22">
        <f>IF(S199&gt;0,IF(S203&gt;$F119,$F119,S203),0)</f>
        <v>0</v>
      </c>
      <c r="T200" s="22">
        <f>IF(T199&gt;0,IF((SUMIFS($S202:S202,$S199:S199,12)+IF(S199=12,0,S200)+T203)&gt;=$F119,$F119-FLOOR(SUMIFS($S202:S202,$S199:S199,12),1),IF(T199=1,T203,T203+S200)),0)</f>
        <v>0</v>
      </c>
      <c r="U200" s="22">
        <f>IF(U199&gt;0,IF((SUMIFS($S202:T202,$S199:T199,12)+IF(T199=12,0,T200)+U203)&gt;=$F119,$F119-FLOOR(SUMIFS($S202:T202,$S199:T199,12),1),IF(U199=1,U203,U203+T200)),0)</f>
        <v>0</v>
      </c>
      <c r="V200" s="22">
        <f>IF(V199&gt;0,IF((SUMIFS($S202:U202,$S199:U199,12)+IF(U199=12,0,U200)+V203)&gt;=$F119,$F119-FLOOR(SUMIFS($S202:U202,$S199:U199,12),1),IF(V199=1,V203,V203+U200)),0)</f>
        <v>0</v>
      </c>
      <c r="W200" s="22">
        <f>IF(W199&gt;0,IF((SUMIFS($S202:V202,$S199:V199,12)+IF(V199=12,0,V200)+W203)&gt;=$F119,$F119-FLOOR(SUMIFS($S202:V202,$S199:V199,12),1),IF(W199=1,W203,W203+V200)),0)</f>
        <v>0</v>
      </c>
      <c r="X200" s="22">
        <f>IF(X199&gt;0,IF((SUMIFS($S202:W202,$S199:W199,12)+IF(W199=12,0,W200)+X203)&gt;=$F119,$F119-FLOOR(SUMIFS($S202:W202,$S199:W199,12),1),IF(X199=1,X203,X203+W200)),0)</f>
        <v>0</v>
      </c>
      <c r="Y200" s="22">
        <f>IF(Y199&gt;0,IF((SUMIFS($S202:X202,$S199:X199,12)+IF(X199=12,0,X200)+Y203)&gt;=$F119,$F119-FLOOR(SUMIFS($S202:X202,$S199:X199,12),1),IF(Y199=1,Y203,Y203+X200)),0)</f>
        <v>0</v>
      </c>
      <c r="Z200" s="22">
        <f>IF(Z199&gt;0,IF((SUMIFS($S202:Y202,$S199:Y199,12)+IF(Y199=12,0,Y200)+Z203)&gt;=$F119,$F119-FLOOR(SUMIFS($S202:Y202,$S199:Y199,12),1),IF(Z199=1,Z203,Z203+Y200)),0)</f>
        <v>0</v>
      </c>
      <c r="AA200" s="22">
        <f>IF(AA199&gt;0,IF((SUMIFS($S202:Z202,$S199:Z199,12)+IF(Z199=12,0,Z200)+AA203)&gt;=$F119,$F119-FLOOR(SUMIFS($S202:Z202,$S199:Z199,12),1),IF(AA199=1,AA203,AA203+Z200)),0)</f>
        <v>0</v>
      </c>
      <c r="AB200" s="22">
        <f>IF(AB199&gt;0,IF((SUMIFS($S202:AA202,$S199:AA199,12)+IF(AA199=12,0,AA200)+AB203)&gt;=$F119,$F119-FLOOR(SUMIFS($S202:AA202,$S199:AA199,12),1),IF(AB199=1,AB203,AB203+AA200)),0)</f>
        <v>0</v>
      </c>
      <c r="AC200" s="22">
        <f>IF(AC199&gt;0,IF((SUMIFS($S202:AB202,$S199:AB199,12)+IF(AB199=12,0,AB200)+AC203)&gt;=$F119,$F119-FLOOR(SUMIFS($S202:AB202,$S199:AB199,12),1),IF(AC199=1,AC203,AC203+AB200)),0)</f>
        <v>0</v>
      </c>
      <c r="AD200" s="22">
        <f>IF(AD199&gt;0,IF((SUMIFS($S202:AC202,$S199:AC199,12)+IF(AC199=12,0,AC200)+AD203)&gt;=$F119,$F119-FLOOR(SUMIFS($S202:AC202,$S199:AC199,12),1),IF(AD199=1,AD203,AD203+AC200)),0)</f>
        <v>0</v>
      </c>
      <c r="AE200" s="22">
        <f>IF(AE199&gt;0,IF((SUMIFS($S202:AD202,$S199:AD199,12)+IF(AD199=12,0,AD200)+AE203)&gt;=$F119,$F119-FLOOR(SUMIFS($S202:AD202,$S199:AD199,12),1),IF(AE199=1,AE203,AE203+AD200)),0)</f>
        <v>0</v>
      </c>
      <c r="AF200" s="22">
        <f>IF(AF199&gt;0,IF((SUMIFS($S202:AE202,$S199:AE199,12)+IF(AE199=12,0,AE200)+AF203)&gt;=$F119,$F119-FLOOR(SUMIFS($S202:AE202,$S199:AE199,12),1),IF(AF199=1,AF203,AF203+AE200)),0)</f>
        <v>0</v>
      </c>
      <c r="AG200" s="22">
        <f>IF(AG199&gt;0,IF((SUMIFS($S202:AF202,$S199:AF199,12)+IF(AF199=12,0,AF200)+AG203)&gt;=$F119,$F119-FLOOR(SUMIFS($S202:AF202,$S199:AF199,12),1),IF(AG199=1,AG203,AG203+AF200)),0)</f>
        <v>0</v>
      </c>
      <c r="AH200" s="22">
        <f>IF(AH199&gt;0,IF((SUMIFS($S202:AG202,$S199:AG199,12)+IF(AG199=12,0,AG200)+AH203)&gt;=$F119,$F119-FLOOR(SUMIFS($S202:AG202,$S199:AG199,12),1),IF(AH199=1,AH203,AH203+AG200)),0)</f>
        <v>0</v>
      </c>
      <c r="AI200" s="22">
        <f>IF(AI199&gt;0,IF((SUMIFS($S202:AH202,$S199:AH199,12)+IF(AH199=12,0,AH200)+AI203)&gt;=$F119,$F119-FLOOR(SUMIFS($S202:AH202,$S199:AH199,12),1),IF(AI199=1,AI203,AI203+AH200)),0)</f>
        <v>0</v>
      </c>
      <c r="AJ200" s="22">
        <f>IF(AJ199&gt;0,IF((SUMIFS($S202:AI202,$S199:AI199,12)+IF(AI199=12,0,AI200)+AJ203)&gt;=$F119,$F119-FLOOR(SUMIFS($S202:AI202,$S199:AI199,12),1),IF(AJ199=1,AJ203,AJ203+AI200)),0)</f>
        <v>0</v>
      </c>
      <c r="AK200" s="22">
        <f>IF(AK199&gt;0,IF((SUMIFS($S202:AJ202,$S199:AJ199,12)+IF(AJ199=12,0,AJ200)+AK203)&gt;=$F119,$F119-FLOOR(SUMIFS($S202:AJ202,$S199:AJ199,12),1),IF(AK199=1,AK203,AK203+AJ200)),0)</f>
        <v>0</v>
      </c>
      <c r="AL200" s="22">
        <f>IF(AL199&gt;0,IF((SUMIFS($S202:AK202,$S199:AK199,12)+IF(AK199=12,0,AK200)+AL203)&gt;=$F119,$F119-FLOOR(SUMIFS($S202:AK202,$S199:AK199,12),1),IF(AL199=1,AL203,AL203+AK200)),0)</f>
        <v>0</v>
      </c>
      <c r="AM200" s="22">
        <f>IF(AM199&gt;0,IF((SUMIFS($S202:AL202,$S199:AL199,12)+IF(AL199=12,0,AL200)+AM203)&gt;=$F119,$F119-FLOOR(SUMIFS($S202:AL202,$S199:AL199,12),1),IF(AM199=1,AM203,AM203+AL200)),0)</f>
        <v>0</v>
      </c>
      <c r="AN200" s="22">
        <f>IF(AN199&gt;0,IF((SUMIFS($S202:AM202,$S199:AM199,12)+IF(AM199=12,0,AM200)+AN203)&gt;=$F119,$F119-FLOOR(SUMIFS($S202:AM202,$S199:AM199,12),1),IF(AN199=1,AN203,AN203+AM200)),0)</f>
        <v>0</v>
      </c>
      <c r="AO200" s="22">
        <f>IF(AO199&gt;0,IF((SUMIFS($S202:AN202,$S199:AN199,12)+IF(AN199=12,0,AN200)+AO203)&gt;=$F119,$F119-FLOOR(SUMIFS($S202:AN202,$S199:AN199,12),1),IF(AO199=1,AO203,AO203+AN200)),0)</f>
        <v>0</v>
      </c>
      <c r="AP200" s="22">
        <f>IF(AP199&gt;0,IF((SUMIFS($S202:AO202,$S199:AO199,12)+IF(AO199=12,0,AO200)+AP203)&gt;=$F119,$F119-FLOOR(SUMIFS($S202:AO202,$S199:AO199,12),1),IF(AP199=1,AP203,AP203+AO200)),0)</f>
        <v>0</v>
      </c>
      <c r="AQ200" s="22">
        <f>IF(AQ199&gt;0,IF((SUMIFS($S202:AP202,$S199:AP199,12)+IF(AP199=12,0,AP200)+AQ203)&gt;=$F119,$F119-FLOOR(SUMIFS($S202:AP202,$S199:AP199,12),1),IF(AQ199=1,AQ203,AQ203+AP200)),0)</f>
        <v>0</v>
      </c>
      <c r="AR200" s="22">
        <f>IF(AR199&gt;0,IF((SUMIFS($S202:AQ202,$S199:AQ199,12)+IF(AQ199=12,0,AQ200)+AR203)&gt;=$F119,$F119-FLOOR(SUMIFS($S202:AQ202,$S199:AQ199,12),1),IF(AR199=1,AR203,AR203+AQ200)),0)</f>
        <v>0</v>
      </c>
      <c r="AS200" s="22">
        <f>IF(AS199&gt;0,IF((SUMIFS($S202:AR202,$S199:AR199,12)+IF(AR199=12,0,AR200)+AS203)&gt;=$F119,$F119-FLOOR(SUMIFS($S202:AR202,$S199:AR199,12),1),IF(AS199=1,AS203,AS203+AR200)),0)</f>
        <v>0</v>
      </c>
      <c r="AT200" s="22">
        <f>IF(AT199&gt;0,IF((SUMIFS($S202:AS202,$S199:AS199,12)+IF(AS199=12,0,AS200)+AT203)&gt;=$F119,$F119-FLOOR(SUMIFS($S202:AS202,$S199:AS199,12),1),IF(AT199=1,AT203,AT203+AS200)),0)</f>
        <v>0</v>
      </c>
      <c r="AU200" s="22">
        <f>IF(AU199&gt;0,IF((SUMIFS($S202:AT202,$S199:AT199,12)+IF(AT199=12,0,AT200)+AU203)&gt;=$F119,$F119-FLOOR(SUMIFS($S202:AT202,$S199:AT199,12),1),IF(AU199=1,AU203,AU203+AT200)),0)</f>
        <v>0</v>
      </c>
      <c r="AV200" s="22">
        <f>IF(AV199&gt;0,IF((SUMIFS($S202:AU202,$S199:AU199,12)+IF(AU199=12,0,AU200)+AV203)&gt;=$F119,$F119-FLOOR(SUMIFS($S202:AU202,$S199:AU199,12),1),IF(AV199=1,AV203,AV203+AU200)),0)</f>
        <v>0</v>
      </c>
      <c r="AW200" s="22">
        <f>IF(AW199&gt;0,IF((SUMIFS($S202:AV202,$S199:AV199,12)+IF(AV199=12,0,AV200)+AW203)&gt;=$F119,$F119-FLOOR(SUMIFS($S202:AV202,$S199:AV199,12),1),IF(AW199=1,AW203,AW203+AV200)),0)</f>
        <v>0</v>
      </c>
      <c r="AX200" s="22">
        <f>IF(AX199&gt;0,IF((SUMIFS($S202:AW202,$S199:AW199,12)+IF(AW199=12,0,AW200)+AX203)&gt;=$F119,$F119-FLOOR(SUMIFS($S202:AW202,$S199:AW199,12),1),IF(AX199=1,AX203,AX203+AW200)),0)</f>
        <v>0</v>
      </c>
      <c r="AY200" s="22">
        <f>IF(AY199&gt;0,IF((SUMIFS($S202:AX202,$S199:AX199,12)+IF(AX199=12,0,AX200)+AY203)&gt;=$F119,$F119-FLOOR(SUMIFS($S202:AX202,$S199:AX199,12),1),IF(AY199=1,AY203,AY203+AX200)),0)</f>
        <v>0</v>
      </c>
      <c r="AZ200" s="22">
        <f>IF(AZ199&gt;0,IF((SUMIFS($S202:AY202,$S199:AY199,12)+IF(AY199=12,0,AY200)+AZ203)&gt;=$F119,$F119-FLOOR(SUMIFS($S202:AY202,$S199:AY199,12),1),IF(AZ199=1,AZ203,AZ203+AY200)),0)</f>
        <v>0</v>
      </c>
      <c r="BA200" s="22">
        <f>IF(BA199&gt;0,IF((SUMIFS($S202:AZ202,$S199:AZ199,12)+IF(AZ199=12,0,AZ200)+BA203)&gt;=$F119,$F119-FLOOR(SUMIFS($S202:AZ202,$S199:AZ199,12),1),IF(BA199=1,BA203,BA203+AZ200)),0)</f>
        <v>0</v>
      </c>
      <c r="BB200" s="22">
        <f>IF(BB199&gt;0,IF((SUMIFS($S202:BA202,$S199:BA199,12)+IF(BA199=12,0,BA200)+BB203)&gt;=$F119,$F119-FLOOR(SUMIFS($S202:BA202,$S199:BA199,12),1),IF(BB199=1,BB203,BB203+BA200)),0)</f>
        <v>0</v>
      </c>
      <c r="BC200" s="564"/>
      <c r="BD200" s="487"/>
      <c r="BE200" s="497"/>
    </row>
    <row r="201" spans="1:71" s="51" customFormat="1" ht="39" hidden="1" customHeight="1" x14ac:dyDescent="0.35">
      <c r="A201" s="50"/>
      <c r="B201" s="67"/>
      <c r="C201" s="33"/>
      <c r="D201" s="33"/>
      <c r="E201" s="33"/>
      <c r="F201" s="33"/>
      <c r="G201" s="33"/>
      <c r="H201" s="33"/>
      <c r="I201" s="33"/>
      <c r="J201" s="19"/>
      <c r="K201" s="7"/>
      <c r="L201" s="135"/>
      <c r="M201" s="136"/>
      <c r="O201" s="220"/>
      <c r="R201" s="211" t="s">
        <v>111</v>
      </c>
      <c r="S201" s="21">
        <f>IF(S196&gt;0,S197,0)</f>
        <v>0</v>
      </c>
      <c r="T201" s="21">
        <f t="shared" ref="T201" si="2102">IF(T196&gt;0,IF(T199=1,T197,T197+S201),S201)</f>
        <v>0</v>
      </c>
      <c r="U201" s="21">
        <f t="shared" ref="U201" si="2103">IF(U196&gt;0,IF(U199=1,U197,U197+T201),T201)</f>
        <v>0</v>
      </c>
      <c r="V201" s="21">
        <f t="shared" ref="V201" si="2104">IF(V196&gt;0,IF(V199=1,V197,V197+U201),U201)</f>
        <v>0</v>
      </c>
      <c r="W201" s="21">
        <f t="shared" ref="W201" si="2105">IF(W196&gt;0,IF(W199=1,W197,W197+V201),V201)</f>
        <v>0</v>
      </c>
      <c r="X201" s="21">
        <f t="shared" ref="X201" si="2106">IF(X196&gt;0,IF(X199=1,X197,X197+W201),W201)</f>
        <v>0</v>
      </c>
      <c r="Y201" s="21">
        <f t="shared" ref="Y201" si="2107">IF(Y196&gt;0,IF(Y199=1,Y197,Y197+X201),X201)</f>
        <v>0</v>
      </c>
      <c r="Z201" s="21">
        <f t="shared" ref="Z201" si="2108">IF(Z196&gt;0,IF(Z199=1,Z197,Z197+Y201),Y201)</f>
        <v>0</v>
      </c>
      <c r="AA201" s="21">
        <f t="shared" ref="AA201" si="2109">IF(AA196&gt;0,IF(AA199=1,AA197,AA197+Z201),Z201)</f>
        <v>0</v>
      </c>
      <c r="AB201" s="21">
        <f t="shared" ref="AB201" si="2110">IF(AB196&gt;0,IF(AB199=1,AB197,AB197+AA201),AA201)</f>
        <v>0</v>
      </c>
      <c r="AC201" s="21">
        <f t="shared" ref="AC201" si="2111">IF(AC196&gt;0,IF(AC199=1,AC197,AC197+AB201),AB201)</f>
        <v>0</v>
      </c>
      <c r="AD201" s="21">
        <f t="shared" ref="AD201" si="2112">IF(AD196&gt;0,IF(AD199=1,AD197,AD197+AC201),AC201)</f>
        <v>0</v>
      </c>
      <c r="AE201" s="21">
        <f t="shared" ref="AE201" si="2113">IF(AE196&gt;0,IF(AE199=1,AE197,AE197+AD201),AD201)</f>
        <v>0</v>
      </c>
      <c r="AF201" s="21">
        <f t="shared" ref="AF201" si="2114">IF(AF196&gt;0,IF(AF199=1,AF197,AF197+AE201),AE201)</f>
        <v>0</v>
      </c>
      <c r="AG201" s="21">
        <f t="shared" ref="AG201" si="2115">IF(AG196&gt;0,IF(AG199=1,AG197,AG197+AF201),AF201)</f>
        <v>0</v>
      </c>
      <c r="AH201" s="21">
        <f t="shared" ref="AH201" si="2116">IF(AH196&gt;0,IF(AH199=1,AH197,AH197+AG201),AG201)</f>
        <v>0</v>
      </c>
      <c r="AI201" s="21">
        <f t="shared" ref="AI201" si="2117">IF(AI196&gt;0,IF(AI199=1,AI197,AI197+AH201),AH201)</f>
        <v>0</v>
      </c>
      <c r="AJ201" s="21">
        <f t="shared" ref="AJ201" si="2118">IF(AJ196&gt;0,IF(AJ199=1,AJ197,AJ197+AI201),AI201)</f>
        <v>0</v>
      </c>
      <c r="AK201" s="21">
        <f t="shared" ref="AK201" si="2119">IF(AK196&gt;0,IF(AK199=1,AK197,AK197+AJ201),AJ201)</f>
        <v>0</v>
      </c>
      <c r="AL201" s="21">
        <f t="shared" ref="AL201" si="2120">IF(AL196&gt;0,IF(AL199=1,AL197,AL197+AK201),AK201)</f>
        <v>0</v>
      </c>
      <c r="AM201" s="21">
        <f t="shared" ref="AM201" si="2121">IF(AM196&gt;0,IF(AM199=1,AM197,AM197+AL201),AL201)</f>
        <v>0</v>
      </c>
      <c r="AN201" s="21">
        <f t="shared" ref="AN201" si="2122">IF(AN196&gt;0,IF(AN199=1,AN197,AN197+AM201),AM201)</f>
        <v>0</v>
      </c>
      <c r="AO201" s="21">
        <f t="shared" ref="AO201" si="2123">IF(AO196&gt;0,IF(AO199=1,AO197,AO197+AN201),AN201)</f>
        <v>0</v>
      </c>
      <c r="AP201" s="21">
        <f t="shared" ref="AP201" si="2124">IF(AP196&gt;0,IF(AP199=1,AP197,AP197+AO201),AO201)</f>
        <v>0</v>
      </c>
      <c r="AQ201" s="21">
        <f t="shared" ref="AQ201" si="2125">IF(AQ196&gt;0,IF(AQ199=1,AQ197,AQ197+AP201),AP201)</f>
        <v>0</v>
      </c>
      <c r="AR201" s="21">
        <f t="shared" ref="AR201" si="2126">IF(AR196&gt;0,IF(AR199=1,AR197,AR197+AQ201),AQ201)</f>
        <v>0</v>
      </c>
      <c r="AS201" s="21">
        <f t="shared" ref="AS201" si="2127">IF(AS196&gt;0,IF(AS199=1,AS197,AS197+AR201),AR201)</f>
        <v>0</v>
      </c>
      <c r="AT201" s="21">
        <f t="shared" ref="AT201" si="2128">IF(AT196&gt;0,IF(AT199=1,AT197,AT197+AS201),AS201)</f>
        <v>0</v>
      </c>
      <c r="AU201" s="21">
        <f t="shared" ref="AU201" si="2129">IF(AU196&gt;0,IF(AU199=1,AU197,AU197+AT201),AT201)</f>
        <v>0</v>
      </c>
      <c r="AV201" s="21">
        <f t="shared" ref="AV201" si="2130">IF(AV196&gt;0,IF(AV199=1,AV197,AV197+AU201),AU201)</f>
        <v>0</v>
      </c>
      <c r="AW201" s="21">
        <f t="shared" ref="AW201" si="2131">IF(AW196&gt;0,IF(AW199=1,AW197,AW197+AV201),AV201)</f>
        <v>0</v>
      </c>
      <c r="AX201" s="21">
        <f t="shared" ref="AX201" si="2132">IF(AX196&gt;0,IF(AX199=1,AX197,AX197+AW201),AW201)</f>
        <v>0</v>
      </c>
      <c r="AY201" s="21">
        <f t="shared" ref="AY201" si="2133">IF(AY196&gt;0,IF(AY199=1,AY197,AY197+AX201),AX201)</f>
        <v>0</v>
      </c>
      <c r="AZ201" s="21">
        <f t="shared" ref="AZ201" si="2134">IF(AZ196&gt;0,IF(AZ199=1,AZ197,AZ197+AY201),AY201)</f>
        <v>0</v>
      </c>
      <c r="BA201" s="21">
        <f t="shared" ref="BA201" si="2135">IF(BA196&gt;0,IF(BA199=1,BA197,BA197+AZ201),AZ201)</f>
        <v>0</v>
      </c>
      <c r="BB201" s="21">
        <f t="shared" ref="BB201" si="2136">IF(BB196&gt;0,IF(BB199=1,BB197,BB197+BA201),BA201)</f>
        <v>0</v>
      </c>
      <c r="BC201" s="564"/>
      <c r="BD201" s="487"/>
      <c r="BE201" s="497"/>
    </row>
    <row r="202" spans="1:71" s="51" customFormat="1" ht="26" hidden="1" customHeight="1" x14ac:dyDescent="0.35">
      <c r="A202" s="50"/>
      <c r="B202" s="67"/>
      <c r="C202" s="33"/>
      <c r="D202" s="33"/>
      <c r="E202" s="33"/>
      <c r="F202" s="33"/>
      <c r="G202" s="33"/>
      <c r="H202" s="33"/>
      <c r="I202" s="33"/>
      <c r="J202" s="19"/>
      <c r="K202" s="7"/>
      <c r="L202" s="135"/>
      <c r="M202" s="136"/>
      <c r="O202" s="220"/>
      <c r="R202" s="211" t="s">
        <v>112</v>
      </c>
      <c r="S202" s="21">
        <f>S204</f>
        <v>0</v>
      </c>
      <c r="T202" s="21">
        <f t="shared" ref="T202" si="2137">IF(T199=1,T204,T204+S202)</f>
        <v>0</v>
      </c>
      <c r="U202" s="21">
        <f t="shared" ref="U202" si="2138">IF(U199=1,U204,U204+T202)</f>
        <v>0</v>
      </c>
      <c r="V202" s="21">
        <f t="shared" ref="V202" si="2139">IF(V199=1,V204,V204+U202)</f>
        <v>0</v>
      </c>
      <c r="W202" s="21">
        <f t="shared" ref="W202" si="2140">IF(W199=1,W204,W204+V202)</f>
        <v>0</v>
      </c>
      <c r="X202" s="21">
        <f t="shared" ref="X202" si="2141">IF(X199=1,X204,X204+W202)</f>
        <v>0</v>
      </c>
      <c r="Y202" s="21">
        <f t="shared" ref="Y202" si="2142">IF(Y199=1,Y204,Y204+X202)</f>
        <v>0</v>
      </c>
      <c r="Z202" s="21">
        <f t="shared" ref="Z202" si="2143">IF(Z199=1,Z204,Z204+Y202)</f>
        <v>0</v>
      </c>
      <c r="AA202" s="21">
        <f t="shared" ref="AA202" si="2144">IF(AA199=1,AA204,AA204+Z202)</f>
        <v>0</v>
      </c>
      <c r="AB202" s="21">
        <f t="shared" ref="AB202" si="2145">IF(AB199=1,AB204,AB204+AA202)</f>
        <v>0</v>
      </c>
      <c r="AC202" s="21">
        <f t="shared" ref="AC202" si="2146">IF(AC199=1,AC204,AC204+AB202)</f>
        <v>0</v>
      </c>
      <c r="AD202" s="21">
        <f t="shared" ref="AD202" si="2147">IF(AD199=1,AD204,AD204+AC202)</f>
        <v>0</v>
      </c>
      <c r="AE202" s="21">
        <f t="shared" ref="AE202" si="2148">IF(AE199=1,AE204,AE204+AD202)</f>
        <v>0</v>
      </c>
      <c r="AF202" s="21">
        <f t="shared" ref="AF202" si="2149">IF(AF199=1,AF204,AF204+AE202)</f>
        <v>0</v>
      </c>
      <c r="AG202" s="21">
        <f t="shared" ref="AG202" si="2150">IF(AG199=1,AG204,AG204+AF202)</f>
        <v>0</v>
      </c>
      <c r="AH202" s="21">
        <f t="shared" ref="AH202" si="2151">IF(AH199=1,AH204,AH204+AG202)</f>
        <v>0</v>
      </c>
      <c r="AI202" s="21">
        <f t="shared" ref="AI202" si="2152">IF(AI199=1,AI204,AI204+AH202)</f>
        <v>0</v>
      </c>
      <c r="AJ202" s="21">
        <f t="shared" ref="AJ202" si="2153">IF(AJ199=1,AJ204,AJ204+AI202)</f>
        <v>0</v>
      </c>
      <c r="AK202" s="21">
        <f t="shared" ref="AK202" si="2154">IF(AK199=1,AK204,AK204+AJ202)</f>
        <v>0</v>
      </c>
      <c r="AL202" s="21">
        <f t="shared" ref="AL202" si="2155">IF(AL199=1,AL204,AL204+AK202)</f>
        <v>0</v>
      </c>
      <c r="AM202" s="21">
        <f t="shared" ref="AM202" si="2156">IF(AM199=1,AM204,AM204+AL202)</f>
        <v>0</v>
      </c>
      <c r="AN202" s="21">
        <f t="shared" ref="AN202" si="2157">IF(AN199=1,AN204,AN204+AM202)</f>
        <v>0</v>
      </c>
      <c r="AO202" s="21">
        <f t="shared" ref="AO202" si="2158">IF(AO199=1,AO204,AO204+AN202)</f>
        <v>0</v>
      </c>
      <c r="AP202" s="21">
        <f t="shared" ref="AP202" si="2159">IF(AP199=1,AP204,AP204+AO202)</f>
        <v>0</v>
      </c>
      <c r="AQ202" s="21">
        <f t="shared" ref="AQ202" si="2160">IF(AQ199=1,AQ204,AQ204+AP202)</f>
        <v>0</v>
      </c>
      <c r="AR202" s="21">
        <f t="shared" ref="AR202" si="2161">IF(AR199=1,AR204,AR204+AQ202)</f>
        <v>0</v>
      </c>
      <c r="AS202" s="21">
        <f t="shared" ref="AS202" si="2162">IF(AS199=1,AS204,AS204+AR202)</f>
        <v>0</v>
      </c>
      <c r="AT202" s="21">
        <f t="shared" ref="AT202" si="2163">IF(AT199=1,AT204,AT204+AS202)</f>
        <v>0</v>
      </c>
      <c r="AU202" s="21">
        <f t="shared" ref="AU202" si="2164">IF(AU199=1,AU204,AU204+AT202)</f>
        <v>0</v>
      </c>
      <c r="AV202" s="21">
        <f t="shared" ref="AV202" si="2165">IF(AV199=1,AV204,AV204+AU202)</f>
        <v>0</v>
      </c>
      <c r="AW202" s="21">
        <f t="shared" ref="AW202" si="2166">IF(AW199=1,AW204,AW204+AV202)</f>
        <v>0</v>
      </c>
      <c r="AX202" s="21">
        <f t="shared" ref="AX202" si="2167">IF(AX199=1,AX204,AX204+AW202)</f>
        <v>0</v>
      </c>
      <c r="AY202" s="21">
        <f t="shared" ref="AY202" si="2168">IF(AY199=1,AY204,AY204+AX202)</f>
        <v>0</v>
      </c>
      <c r="AZ202" s="21">
        <f t="shared" ref="AZ202" si="2169">IF(AZ199=1,AZ204,AZ204+AY202)</f>
        <v>0</v>
      </c>
      <c r="BA202" s="21">
        <f t="shared" ref="BA202" si="2170">IF(BA199=1,BA204,BA204+AZ202)</f>
        <v>0</v>
      </c>
      <c r="BB202" s="21">
        <f t="shared" ref="BB202" si="2171">IF(BB199=1,BB204,BB204+BA202)</f>
        <v>0</v>
      </c>
      <c r="BC202" s="564"/>
      <c r="BD202" s="487"/>
      <c r="BE202" s="497"/>
    </row>
    <row r="203" spans="1:71" s="51" customFormat="1" ht="43.5" x14ac:dyDescent="0.35">
      <c r="A203" s="50"/>
      <c r="B203" s="67"/>
      <c r="C203" s="33"/>
      <c r="D203" s="33"/>
      <c r="E203" s="33"/>
      <c r="F203" s="33"/>
      <c r="G203" s="33"/>
      <c r="H203" s="33"/>
      <c r="I203" s="33"/>
      <c r="J203" s="19"/>
      <c r="K203" s="7"/>
      <c r="L203" s="135"/>
      <c r="M203" s="136"/>
      <c r="O203" s="220"/>
      <c r="R203" s="210" t="s">
        <v>110</v>
      </c>
      <c r="S203" s="22">
        <f t="shared" ref="S203:BB203" si="2172">1720/12*S196</f>
        <v>0</v>
      </c>
      <c r="T203" s="22">
        <f t="shared" si="2172"/>
        <v>0</v>
      </c>
      <c r="U203" s="22">
        <f t="shared" si="2172"/>
        <v>0</v>
      </c>
      <c r="V203" s="22">
        <f t="shared" si="2172"/>
        <v>0</v>
      </c>
      <c r="W203" s="22">
        <f t="shared" si="2172"/>
        <v>0</v>
      </c>
      <c r="X203" s="22">
        <f t="shared" si="2172"/>
        <v>0</v>
      </c>
      <c r="Y203" s="22">
        <f t="shared" si="2172"/>
        <v>0</v>
      </c>
      <c r="Z203" s="22">
        <f t="shared" si="2172"/>
        <v>0</v>
      </c>
      <c r="AA203" s="22">
        <f t="shared" si="2172"/>
        <v>0</v>
      </c>
      <c r="AB203" s="22">
        <f t="shared" si="2172"/>
        <v>0</v>
      </c>
      <c r="AC203" s="22">
        <f t="shared" si="2172"/>
        <v>0</v>
      </c>
      <c r="AD203" s="22">
        <f t="shared" si="2172"/>
        <v>0</v>
      </c>
      <c r="AE203" s="22">
        <f t="shared" si="2172"/>
        <v>0</v>
      </c>
      <c r="AF203" s="22">
        <f t="shared" si="2172"/>
        <v>0</v>
      </c>
      <c r="AG203" s="22">
        <f t="shared" si="2172"/>
        <v>0</v>
      </c>
      <c r="AH203" s="22">
        <f t="shared" si="2172"/>
        <v>0</v>
      </c>
      <c r="AI203" s="22">
        <f t="shared" si="2172"/>
        <v>0</v>
      </c>
      <c r="AJ203" s="22">
        <f t="shared" si="2172"/>
        <v>0</v>
      </c>
      <c r="AK203" s="22">
        <f t="shared" si="2172"/>
        <v>0</v>
      </c>
      <c r="AL203" s="22">
        <f t="shared" si="2172"/>
        <v>0</v>
      </c>
      <c r="AM203" s="22">
        <f t="shared" si="2172"/>
        <v>0</v>
      </c>
      <c r="AN203" s="22">
        <f t="shared" si="2172"/>
        <v>0</v>
      </c>
      <c r="AO203" s="22">
        <f t="shared" si="2172"/>
        <v>0</v>
      </c>
      <c r="AP203" s="22">
        <f t="shared" si="2172"/>
        <v>0</v>
      </c>
      <c r="AQ203" s="22">
        <f t="shared" si="2172"/>
        <v>0</v>
      </c>
      <c r="AR203" s="22">
        <f t="shared" si="2172"/>
        <v>0</v>
      </c>
      <c r="AS203" s="22">
        <f t="shared" si="2172"/>
        <v>0</v>
      </c>
      <c r="AT203" s="22">
        <f t="shared" si="2172"/>
        <v>0</v>
      </c>
      <c r="AU203" s="22">
        <f t="shared" si="2172"/>
        <v>0</v>
      </c>
      <c r="AV203" s="22">
        <f t="shared" si="2172"/>
        <v>0</v>
      </c>
      <c r="AW203" s="22">
        <f t="shared" si="2172"/>
        <v>0</v>
      </c>
      <c r="AX203" s="22">
        <f t="shared" si="2172"/>
        <v>0</v>
      </c>
      <c r="AY203" s="22">
        <f t="shared" si="2172"/>
        <v>0</v>
      </c>
      <c r="AZ203" s="22">
        <f t="shared" si="2172"/>
        <v>0</v>
      </c>
      <c r="BA203" s="22">
        <f t="shared" si="2172"/>
        <v>0</v>
      </c>
      <c r="BB203" s="22">
        <f t="shared" si="2172"/>
        <v>0</v>
      </c>
      <c r="BC203" s="564"/>
      <c r="BD203" s="487"/>
      <c r="BE203" s="497"/>
    </row>
    <row r="204" spans="1:71" s="51" customFormat="1" ht="29" x14ac:dyDescent="0.35">
      <c r="A204" s="50"/>
      <c r="B204" s="67"/>
      <c r="C204" s="33"/>
      <c r="D204" s="33"/>
      <c r="E204" s="33"/>
      <c r="F204" s="33"/>
      <c r="G204" s="33"/>
      <c r="H204" s="33"/>
      <c r="I204" s="33"/>
      <c r="J204" s="19"/>
      <c r="K204" s="7"/>
      <c r="L204" s="135"/>
      <c r="M204" s="136"/>
      <c r="O204" s="220"/>
      <c r="R204" s="210" t="s">
        <v>103</v>
      </c>
      <c r="S204" s="22">
        <f>FLOOR(IF(OR(S199=0,S199=1),IF(S197&gt;=S203,S203,S197)+0.00000001,IF(S201&gt;=S200,S200,S201))+0.00000001,1)</f>
        <v>0</v>
      </c>
      <c r="T204" s="22">
        <f t="shared" ref="T204" si="2173">FLOOR(IF(OR(T199=0,T199=1),IF(T203&gt;T200,T200,IF(T197&gt;=T203,T203,T197)+0.00000001),IF(T201&gt;=T200,T200-S202,T201-S202)+0.00000001),1)</f>
        <v>0</v>
      </c>
      <c r="U204" s="22">
        <f t="shared" ref="U204" si="2174">FLOOR(IF(OR(U199=0,U199=1),IF(U203&gt;U200,U200,IF(U197&gt;=U203,U203,U197)+0.00000001),IF(U201&gt;=U200,U200-T202,U201-T202)+0.00000001),1)</f>
        <v>0</v>
      </c>
      <c r="V204" s="22">
        <f t="shared" ref="V204" si="2175">FLOOR(IF(OR(V199=0,V199=1),IF(V203&gt;V200,V200,IF(V197&gt;=V203,V203,V197)+0.00000001),IF(V201&gt;=V200,V200-U202,V201-U202)+0.00000001),1)</f>
        <v>0</v>
      </c>
      <c r="W204" s="22">
        <f t="shared" ref="W204" si="2176">FLOOR(IF(OR(W199=0,W199=1),IF(W203&gt;W200,W200,IF(W197&gt;=W203,W203,W197)+0.00000001),IF(W201&gt;=W200,W200-V202,W201-V202)+0.00000001),1)</f>
        <v>0</v>
      </c>
      <c r="X204" s="22">
        <f t="shared" ref="X204" si="2177">FLOOR(IF(OR(X199=0,X199=1),IF(X203&gt;X200,X200,IF(X197&gt;=X203,X203,X197)+0.00000001),IF(X201&gt;=X200,X200-W202,X201-W202)+0.00000001),1)</f>
        <v>0</v>
      </c>
      <c r="Y204" s="22">
        <f t="shared" ref="Y204" si="2178">FLOOR(IF(OR(Y199=0,Y199=1),IF(Y203&gt;Y200,Y200,IF(Y197&gt;=Y203,Y203,Y197)+0.00000001),IF(Y201&gt;=Y200,Y200-X202,Y201-X202)+0.00000001),1)</f>
        <v>0</v>
      </c>
      <c r="Z204" s="22">
        <f t="shared" ref="Z204" si="2179">FLOOR(IF(OR(Z199=0,Z199=1),IF(Z203&gt;Z200,Z200,IF(Z197&gt;=Z203,Z203,Z197)+0.00000001),IF(Z201&gt;=Z200,Z200-Y202,Z201-Y202)+0.00000001),1)</f>
        <v>0</v>
      </c>
      <c r="AA204" s="22">
        <f t="shared" ref="AA204" si="2180">FLOOR(IF(OR(AA199=0,AA199=1),IF(AA203&gt;AA200,AA200,IF(AA197&gt;=AA203,AA203,AA197)+0.00000001),IF(AA201&gt;=AA200,AA200-Z202,AA201-Z202)+0.00000001),1)</f>
        <v>0</v>
      </c>
      <c r="AB204" s="22">
        <f t="shared" ref="AB204" si="2181">FLOOR(IF(OR(AB199=0,AB199=1),IF(AB203&gt;AB200,AB200,IF(AB197&gt;=AB203,AB203,AB197)+0.00000001),IF(AB201&gt;=AB200,AB200-AA202,AB201-AA202)+0.00000001),1)</f>
        <v>0</v>
      </c>
      <c r="AC204" s="22">
        <f t="shared" ref="AC204" si="2182">FLOOR(IF(OR(AC199=0,AC199=1),IF(AC203&gt;AC200,AC200,IF(AC197&gt;=AC203,AC203,AC197)+0.00000001),IF(AC201&gt;=AC200,AC200-AB202,AC201-AB202)+0.00000001),1)</f>
        <v>0</v>
      </c>
      <c r="AD204" s="22">
        <f t="shared" ref="AD204" si="2183">FLOOR(IF(OR(AD199=0,AD199=1),IF(AD203&gt;AD200,AD200,IF(AD197&gt;=AD203,AD203,AD197)+0.00000001),IF(AD201&gt;=AD200,AD200-AC202,AD201-AC202)+0.00000001),1)</f>
        <v>0</v>
      </c>
      <c r="AE204" s="22">
        <f t="shared" ref="AE204" si="2184">FLOOR(IF(OR(AE199=0,AE199=1),IF(AE203&gt;AE200,AE200,IF(AE197&gt;=AE203,AE203,AE197)+0.00000001),IF(AE201&gt;=AE200,AE200-AD202,AE201-AD202)+0.00000001),1)</f>
        <v>0</v>
      </c>
      <c r="AF204" s="22">
        <f t="shared" ref="AF204" si="2185">FLOOR(IF(OR(AF199=0,AF199=1),IF(AF203&gt;AF200,AF200,IF(AF197&gt;=AF203,AF203,AF197)+0.00000001),IF(AF201&gt;=AF200,AF200-AE202,AF201-AE202)+0.00000001),1)</f>
        <v>0</v>
      </c>
      <c r="AG204" s="22">
        <f t="shared" ref="AG204" si="2186">FLOOR(IF(OR(AG199=0,AG199=1),IF(AG203&gt;AG200,AG200,IF(AG197&gt;=AG203,AG203,AG197)+0.00000001),IF(AG201&gt;=AG200,AG200-AF202,AG201-AF202)+0.00000001),1)</f>
        <v>0</v>
      </c>
      <c r="AH204" s="22">
        <f t="shared" ref="AH204" si="2187">FLOOR(IF(OR(AH199=0,AH199=1),IF(AH203&gt;AH200,AH200,IF(AH197&gt;=AH203,AH203,AH197)+0.00000001),IF(AH201&gt;=AH200,AH200-AG202,AH201-AG202)+0.00000001),1)</f>
        <v>0</v>
      </c>
      <c r="AI204" s="22">
        <f t="shared" ref="AI204" si="2188">FLOOR(IF(OR(AI199=0,AI199=1),IF(AI203&gt;AI200,AI200,IF(AI197&gt;=AI203,AI203,AI197)+0.00000001),IF(AI201&gt;=AI200,AI200-AH202,AI201-AH202)+0.00000001),1)</f>
        <v>0</v>
      </c>
      <c r="AJ204" s="22">
        <f t="shared" ref="AJ204" si="2189">FLOOR(IF(OR(AJ199=0,AJ199=1),IF(AJ203&gt;AJ200,AJ200,IF(AJ197&gt;=AJ203,AJ203,AJ197)+0.00000001),IF(AJ201&gt;=AJ200,AJ200-AI202,AJ201-AI202)+0.00000001),1)</f>
        <v>0</v>
      </c>
      <c r="AK204" s="22">
        <f t="shared" ref="AK204" si="2190">FLOOR(IF(OR(AK199=0,AK199=1),IF(AK203&gt;AK200,AK200,IF(AK197&gt;=AK203,AK203,AK197)+0.00000001),IF(AK201&gt;=AK200,AK200-AJ202,AK201-AJ202)+0.00000001),1)</f>
        <v>0</v>
      </c>
      <c r="AL204" s="22">
        <f t="shared" ref="AL204" si="2191">FLOOR(IF(OR(AL199=0,AL199=1),IF(AL203&gt;AL200,AL200,IF(AL197&gt;=AL203,AL203,AL197)+0.00000001),IF(AL201&gt;=AL200,AL200-AK202,AL201-AK202)+0.00000001),1)</f>
        <v>0</v>
      </c>
      <c r="AM204" s="22">
        <f t="shared" ref="AM204" si="2192">FLOOR(IF(OR(AM199=0,AM199=1),IF(AM203&gt;AM200,AM200,IF(AM197&gt;=AM203,AM203,AM197)+0.00000001),IF(AM201&gt;=AM200,AM200-AL202,AM201-AL202)+0.00000001),1)</f>
        <v>0</v>
      </c>
      <c r="AN204" s="22">
        <f t="shared" ref="AN204" si="2193">FLOOR(IF(OR(AN199=0,AN199=1),IF(AN203&gt;AN200,AN200,IF(AN197&gt;=AN203,AN203,AN197)+0.00000001),IF(AN201&gt;=AN200,AN200-AM202,AN201-AM202)+0.00000001),1)</f>
        <v>0</v>
      </c>
      <c r="AO204" s="22">
        <f t="shared" ref="AO204" si="2194">FLOOR(IF(OR(AO199=0,AO199=1),IF(AO203&gt;AO200,AO200,IF(AO197&gt;=AO203,AO203,AO197)+0.00000001),IF(AO201&gt;=AO200,AO200-AN202,AO201-AN202)+0.00000001),1)</f>
        <v>0</v>
      </c>
      <c r="AP204" s="22">
        <f t="shared" ref="AP204" si="2195">FLOOR(IF(OR(AP199=0,AP199=1),IF(AP203&gt;AP200,AP200,IF(AP197&gt;=AP203,AP203,AP197)+0.00000001),IF(AP201&gt;=AP200,AP200-AO202,AP201-AO202)+0.00000001),1)</f>
        <v>0</v>
      </c>
      <c r="AQ204" s="22">
        <f t="shared" ref="AQ204" si="2196">FLOOR(IF(OR(AQ199=0,AQ199=1),IF(AQ203&gt;AQ200,AQ200,IF(AQ197&gt;=AQ203,AQ203,AQ197)+0.00000001),IF(AQ201&gt;=AQ200,AQ200-AP202,AQ201-AP202)+0.00000001),1)</f>
        <v>0</v>
      </c>
      <c r="AR204" s="22">
        <f t="shared" ref="AR204" si="2197">FLOOR(IF(OR(AR199=0,AR199=1),IF(AR203&gt;AR200,AR200,IF(AR197&gt;=AR203,AR203,AR197)+0.00000001),IF(AR201&gt;=AR200,AR200-AQ202,AR201-AQ202)+0.00000001),1)</f>
        <v>0</v>
      </c>
      <c r="AS204" s="22">
        <f t="shared" ref="AS204" si="2198">FLOOR(IF(OR(AS199=0,AS199=1),IF(AS203&gt;AS200,AS200,IF(AS197&gt;=AS203,AS203,AS197)+0.00000001),IF(AS201&gt;=AS200,AS200-AR202,AS201-AR202)+0.00000001),1)</f>
        <v>0</v>
      </c>
      <c r="AT204" s="22">
        <f t="shared" ref="AT204" si="2199">FLOOR(IF(OR(AT199=0,AT199=1),IF(AT203&gt;AT200,AT200,IF(AT197&gt;=AT203,AT203,AT197)+0.00000001),IF(AT201&gt;=AT200,AT200-AS202,AT201-AS202)+0.00000001),1)</f>
        <v>0</v>
      </c>
      <c r="AU204" s="22">
        <f t="shared" ref="AU204" si="2200">FLOOR(IF(OR(AU199=0,AU199=1),IF(AU203&gt;AU200,AU200,IF(AU197&gt;=AU203,AU203,AU197)+0.00000001),IF(AU201&gt;=AU200,AU200-AT202,AU201-AT202)+0.00000001),1)</f>
        <v>0</v>
      </c>
      <c r="AV204" s="22">
        <f t="shared" ref="AV204" si="2201">FLOOR(IF(OR(AV199=0,AV199=1),IF(AV203&gt;AV200,AV200,IF(AV197&gt;=AV203,AV203,AV197)+0.00000001),IF(AV201&gt;=AV200,AV200-AU202,AV201-AU202)+0.00000001),1)</f>
        <v>0</v>
      </c>
      <c r="AW204" s="22">
        <f t="shared" ref="AW204" si="2202">FLOOR(IF(OR(AW199=0,AW199=1),IF(AW203&gt;AW200,AW200,IF(AW197&gt;=AW203,AW203,AW197)+0.00000001),IF(AW201&gt;=AW200,AW200-AV202,AW201-AV202)+0.00000001),1)</f>
        <v>0</v>
      </c>
      <c r="AX204" s="22">
        <f t="shared" ref="AX204" si="2203">FLOOR(IF(OR(AX199=0,AX199=1),IF(AX203&gt;AX200,AX200,IF(AX197&gt;=AX203,AX203,AX197)+0.00000001),IF(AX201&gt;=AX200,AX200-AW202,AX201-AW202)+0.00000001),1)</f>
        <v>0</v>
      </c>
      <c r="AY204" s="22">
        <f t="shared" ref="AY204" si="2204">FLOOR(IF(OR(AY199=0,AY199=1),IF(AY203&gt;AY200,AY200,IF(AY197&gt;=AY203,AY203,AY197)+0.00000001),IF(AY201&gt;=AY200,AY200-AX202,AY201-AX202)+0.00000001),1)</f>
        <v>0</v>
      </c>
      <c r="AZ204" s="22">
        <f t="shared" ref="AZ204" si="2205">FLOOR(IF(OR(AZ199=0,AZ199=1),IF(AZ203&gt;AZ200,AZ200,IF(AZ197&gt;=AZ203,AZ203,AZ197)+0.00000001),IF(AZ201&gt;=AZ200,AZ200-AY202,AZ201-AY202)+0.00000001),1)</f>
        <v>0</v>
      </c>
      <c r="BA204" s="22">
        <f t="shared" ref="BA204" si="2206">FLOOR(IF(OR(BA199=0,BA199=1),IF(BA203&gt;BA200,BA200,IF(BA197&gt;=BA203,BA203,BA197)+0.00000001),IF(BA201&gt;=BA200,BA200-AZ202,BA201-AZ202)+0.00000001),1)</f>
        <v>0</v>
      </c>
      <c r="BB204" s="22">
        <f t="shared" ref="BB204" si="2207">FLOOR(IF(OR(BB199=0,BB199=1),IF(BB203&gt;BB200,BB200,IF(BB197&gt;=BB203,BB203,BB197)+0.00000001),IF(BB201&gt;=BB200,BB200-BA202,BB201-BA202)+0.00000001),1)</f>
        <v>0</v>
      </c>
      <c r="BC204" s="564"/>
      <c r="BD204" s="487"/>
      <c r="BE204" s="497"/>
    </row>
    <row r="205" spans="1:71" s="51" customFormat="1" ht="29.5" thickBot="1" x14ac:dyDescent="0.4">
      <c r="A205" s="50"/>
      <c r="B205" s="67"/>
      <c r="C205" s="33"/>
      <c r="D205" s="33"/>
      <c r="E205" s="33"/>
      <c r="F205" s="33"/>
      <c r="G205" s="33"/>
      <c r="H205" s="33"/>
      <c r="I205" s="33"/>
      <c r="J205" s="19"/>
      <c r="K205" s="7"/>
      <c r="L205" s="135"/>
      <c r="M205" s="136"/>
      <c r="O205" s="220"/>
      <c r="R205" s="212" t="s">
        <v>104</v>
      </c>
      <c r="S205" s="26">
        <f>IFERROR((S204*$H$119),0)</f>
        <v>0</v>
      </c>
      <c r="T205" s="26">
        <f t="shared" ref="T205:BB205" si="2208">IFERROR((T204*$H$119),0)</f>
        <v>0</v>
      </c>
      <c r="U205" s="26">
        <f t="shared" si="2208"/>
        <v>0</v>
      </c>
      <c r="V205" s="26">
        <f t="shared" si="2208"/>
        <v>0</v>
      </c>
      <c r="W205" s="26">
        <f t="shared" si="2208"/>
        <v>0</v>
      </c>
      <c r="X205" s="26">
        <f t="shared" si="2208"/>
        <v>0</v>
      </c>
      <c r="Y205" s="26">
        <f t="shared" si="2208"/>
        <v>0</v>
      </c>
      <c r="Z205" s="26">
        <f t="shared" si="2208"/>
        <v>0</v>
      </c>
      <c r="AA205" s="26">
        <f t="shared" si="2208"/>
        <v>0</v>
      </c>
      <c r="AB205" s="26">
        <f t="shared" si="2208"/>
        <v>0</v>
      </c>
      <c r="AC205" s="26">
        <f t="shared" si="2208"/>
        <v>0</v>
      </c>
      <c r="AD205" s="26">
        <f t="shared" si="2208"/>
        <v>0</v>
      </c>
      <c r="AE205" s="26">
        <f t="shared" si="2208"/>
        <v>0</v>
      </c>
      <c r="AF205" s="26">
        <f t="shared" si="2208"/>
        <v>0</v>
      </c>
      <c r="AG205" s="26">
        <f t="shared" si="2208"/>
        <v>0</v>
      </c>
      <c r="AH205" s="26">
        <f t="shared" si="2208"/>
        <v>0</v>
      </c>
      <c r="AI205" s="26">
        <f t="shared" si="2208"/>
        <v>0</v>
      </c>
      <c r="AJ205" s="26">
        <f t="shared" si="2208"/>
        <v>0</v>
      </c>
      <c r="AK205" s="26">
        <f t="shared" si="2208"/>
        <v>0</v>
      </c>
      <c r="AL205" s="26">
        <f t="shared" si="2208"/>
        <v>0</v>
      </c>
      <c r="AM205" s="26">
        <f t="shared" si="2208"/>
        <v>0</v>
      </c>
      <c r="AN205" s="26">
        <f t="shared" si="2208"/>
        <v>0</v>
      </c>
      <c r="AO205" s="26">
        <f t="shared" si="2208"/>
        <v>0</v>
      </c>
      <c r="AP205" s="26">
        <f t="shared" si="2208"/>
        <v>0</v>
      </c>
      <c r="AQ205" s="26">
        <f t="shared" si="2208"/>
        <v>0</v>
      </c>
      <c r="AR205" s="26">
        <f t="shared" si="2208"/>
        <v>0</v>
      </c>
      <c r="AS205" s="26">
        <f t="shared" si="2208"/>
        <v>0</v>
      </c>
      <c r="AT205" s="26">
        <f t="shared" si="2208"/>
        <v>0</v>
      </c>
      <c r="AU205" s="26">
        <f t="shared" si="2208"/>
        <v>0</v>
      </c>
      <c r="AV205" s="26">
        <f t="shared" si="2208"/>
        <v>0</v>
      </c>
      <c r="AW205" s="26">
        <f t="shared" si="2208"/>
        <v>0</v>
      </c>
      <c r="AX205" s="26">
        <f t="shared" si="2208"/>
        <v>0</v>
      </c>
      <c r="AY205" s="26">
        <f t="shared" si="2208"/>
        <v>0</v>
      </c>
      <c r="AZ205" s="26">
        <f t="shared" si="2208"/>
        <v>0</v>
      </c>
      <c r="BA205" s="26">
        <f t="shared" si="2208"/>
        <v>0</v>
      </c>
      <c r="BB205" s="26">
        <f t="shared" si="2208"/>
        <v>0</v>
      </c>
      <c r="BC205" s="565"/>
      <c r="BD205" s="488"/>
      <c r="BE205" s="498"/>
      <c r="BH205" s="103">
        <f>SUMIFS($S205:$BB205,$S195:$BB195,"1. SO")</f>
        <v>0</v>
      </c>
      <c r="BI205" s="103">
        <f>SUMIFS($S205:$BB205,$S195:$BB195,"2. SO")</f>
        <v>0</v>
      </c>
      <c r="BJ205" s="103">
        <f>SUMIFS($S205:$BB205,$S195:$BB195,"3. SO")</f>
        <v>0</v>
      </c>
      <c r="BK205" s="103">
        <f>SUMIFS($S205:$BB205,$S195:$BB195,"4. SO")</f>
        <v>0</v>
      </c>
      <c r="BL205" s="103">
        <f>SUMIFS($S205:$BB205,$S195:$BB195,"5. SO")</f>
        <v>0</v>
      </c>
      <c r="BM205" s="103">
        <f>SUMIFS($S205:$BB205,$S195:$BB195,"6. SO")</f>
        <v>0</v>
      </c>
      <c r="BN205" s="103">
        <f>SUMIFS($S205:$BB205,$S195:$BB195,"7. SO")</f>
        <v>0</v>
      </c>
      <c r="BO205" s="103">
        <f>SUMIFS($S205:$BB205,$S195:$BB195,"8. SO")</f>
        <v>0</v>
      </c>
      <c r="BP205" s="103">
        <f>SUMIFS($S205:$BB205,$S195:$BB195,"9. SO")</f>
        <v>0</v>
      </c>
      <c r="BQ205" s="103">
        <f>SUMIFS($S205:$BB205,$S195:$BB195,"10. SO")</f>
        <v>0</v>
      </c>
      <c r="BR205" s="103">
        <f>SUMIFS($S205:$BB205,$S195:$BB195,"11. SO")</f>
        <v>0</v>
      </c>
      <c r="BS205" s="103">
        <f>SUMIFS($S205:$BB205,$S195:$BB195,"12. SO")</f>
        <v>0</v>
      </c>
    </row>
    <row r="206" spans="1:71" s="51" customFormat="1" ht="23" customHeight="1" x14ac:dyDescent="0.35">
      <c r="A206" s="50"/>
      <c r="B206" s="67"/>
      <c r="C206" s="33"/>
      <c r="D206" s="33"/>
      <c r="E206" s="33"/>
      <c r="F206" s="33"/>
      <c r="G206" s="33"/>
      <c r="H206" s="33"/>
      <c r="I206" s="33"/>
      <c r="J206" s="19"/>
      <c r="K206" s="7"/>
      <c r="L206" s="135"/>
      <c r="M206" s="136"/>
      <c r="O206" s="470" t="s">
        <v>9</v>
      </c>
      <c r="P206" s="466"/>
      <c r="Q206" s="468"/>
      <c r="R206" s="210" t="s">
        <v>390</v>
      </c>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17"/>
      <c r="AY206" s="117"/>
      <c r="AZ206" s="117"/>
      <c r="BA206" s="117"/>
      <c r="BB206" s="117"/>
      <c r="BC206" s="563">
        <f>SUM(S215:BB215)</f>
        <v>0</v>
      </c>
      <c r="BD206" s="486">
        <f>SUM(S216:BB216)</f>
        <v>0</v>
      </c>
      <c r="BE206" s="571"/>
    </row>
    <row r="207" spans="1:71" s="51" customFormat="1" ht="23" customHeight="1" x14ac:dyDescent="0.35">
      <c r="A207" s="50"/>
      <c r="B207" s="67"/>
      <c r="C207" s="33"/>
      <c r="D207" s="33"/>
      <c r="E207" s="33"/>
      <c r="F207" s="33"/>
      <c r="G207" s="33"/>
      <c r="H207" s="33"/>
      <c r="I207" s="33"/>
      <c r="J207" s="19"/>
      <c r="K207" s="7"/>
      <c r="L207" s="135"/>
      <c r="M207" s="136"/>
      <c r="O207" s="470"/>
      <c r="P207" s="467"/>
      <c r="Q207" s="469"/>
      <c r="R207" s="210" t="s">
        <v>77</v>
      </c>
      <c r="S207" s="118"/>
      <c r="T207" s="118"/>
      <c r="U207" s="118"/>
      <c r="V207" s="118"/>
      <c r="W207" s="118"/>
      <c r="X207" s="118"/>
      <c r="Y207" s="118"/>
      <c r="Z207" s="118"/>
      <c r="AA207" s="118"/>
      <c r="AB207" s="118"/>
      <c r="AC207" s="118"/>
      <c r="AD207" s="118"/>
      <c r="AE207" s="118"/>
      <c r="AF207" s="118"/>
      <c r="AG207" s="118"/>
      <c r="AH207" s="118"/>
      <c r="AI207" s="118"/>
      <c r="AJ207" s="118"/>
      <c r="AK207" s="118"/>
      <c r="AL207" s="118"/>
      <c r="AM207" s="118"/>
      <c r="AN207" s="118"/>
      <c r="AO207" s="118"/>
      <c r="AP207" s="118"/>
      <c r="AQ207" s="118"/>
      <c r="AR207" s="118"/>
      <c r="AS207" s="118"/>
      <c r="AT207" s="118"/>
      <c r="AU207" s="118"/>
      <c r="AV207" s="118"/>
      <c r="AW207" s="118"/>
      <c r="AX207" s="118"/>
      <c r="AY207" s="118"/>
      <c r="AZ207" s="118"/>
      <c r="BA207" s="118"/>
      <c r="BB207" s="118"/>
      <c r="BC207" s="564"/>
      <c r="BD207" s="487"/>
      <c r="BE207" s="497"/>
    </row>
    <row r="208" spans="1:71" s="51" customFormat="1" ht="29" x14ac:dyDescent="0.35">
      <c r="A208" s="50"/>
      <c r="B208" s="67"/>
      <c r="C208" s="33"/>
      <c r="D208" s="33"/>
      <c r="E208" s="33"/>
      <c r="F208" s="33"/>
      <c r="G208" s="33"/>
      <c r="H208" s="33"/>
      <c r="I208" s="33"/>
      <c r="J208" s="19"/>
      <c r="K208" s="7"/>
      <c r="L208" s="135"/>
      <c r="M208" s="136"/>
      <c r="O208" s="470"/>
      <c r="P208" s="467"/>
      <c r="Q208" s="469"/>
      <c r="R208" s="210" t="s">
        <v>88</v>
      </c>
      <c r="S208" s="119"/>
      <c r="T208" s="119"/>
      <c r="U208" s="119"/>
      <c r="V208" s="119"/>
      <c r="W208" s="119"/>
      <c r="X208" s="119"/>
      <c r="Y208" s="119"/>
      <c r="Z208" s="119"/>
      <c r="AA208" s="119"/>
      <c r="AB208" s="119"/>
      <c r="AC208" s="119"/>
      <c r="AD208" s="119"/>
      <c r="AE208" s="119"/>
      <c r="AF208" s="119"/>
      <c r="AG208" s="119"/>
      <c r="AH208" s="119"/>
      <c r="AI208" s="119"/>
      <c r="AJ208" s="119"/>
      <c r="AK208" s="119"/>
      <c r="AL208" s="119"/>
      <c r="AM208" s="119"/>
      <c r="AN208" s="119"/>
      <c r="AO208" s="119"/>
      <c r="AP208" s="119"/>
      <c r="AQ208" s="119"/>
      <c r="AR208" s="119"/>
      <c r="AS208" s="119"/>
      <c r="AT208" s="119"/>
      <c r="AU208" s="119"/>
      <c r="AV208" s="119"/>
      <c r="AW208" s="119"/>
      <c r="AX208" s="119"/>
      <c r="AY208" s="119"/>
      <c r="AZ208" s="119"/>
      <c r="BA208" s="119"/>
      <c r="BB208" s="119"/>
      <c r="BC208" s="564"/>
      <c r="BD208" s="487"/>
      <c r="BE208" s="497"/>
    </row>
    <row r="209" spans="1:71" s="51" customFormat="1" ht="14.5" hidden="1" customHeight="1" x14ac:dyDescent="0.35">
      <c r="A209" s="50"/>
      <c r="B209" s="67"/>
      <c r="C209" s="33"/>
      <c r="D209" s="33"/>
      <c r="E209" s="33"/>
      <c r="F209" s="33"/>
      <c r="G209" s="33"/>
      <c r="H209" s="33"/>
      <c r="I209" s="33"/>
      <c r="J209" s="19"/>
      <c r="K209" s="7"/>
      <c r="L209" s="135"/>
      <c r="M209" s="136"/>
      <c r="O209" s="220"/>
      <c r="P209" s="358"/>
      <c r="Q209" s="364"/>
      <c r="R209" s="211" t="s">
        <v>89</v>
      </c>
      <c r="S209" s="20">
        <f>IF(S207&lt;&gt;0,1,0)</f>
        <v>0</v>
      </c>
      <c r="T209" s="20">
        <f t="shared" ref="T209" si="2209">IF(S209&gt;0,S209+1,IF(T207&lt;&gt;0,1,0))</f>
        <v>0</v>
      </c>
      <c r="U209" s="20">
        <f t="shared" ref="U209" si="2210">IF(T209&gt;0,T209+1,IF(U207&lt;&gt;0,1,0))</f>
        <v>0</v>
      </c>
      <c r="V209" s="20">
        <f t="shared" ref="V209" si="2211">IF(U209&gt;0,U209+1,IF(V207&lt;&gt;0,1,0))</f>
        <v>0</v>
      </c>
      <c r="W209" s="20">
        <f t="shared" ref="W209" si="2212">IF(V209&gt;0,V209+1,IF(W207&lt;&gt;0,1,0))</f>
        <v>0</v>
      </c>
      <c r="X209" s="20">
        <f t="shared" ref="X209" si="2213">IF(W209&gt;0,W209+1,IF(X207&lt;&gt;0,1,0))</f>
        <v>0</v>
      </c>
      <c r="Y209" s="20">
        <f t="shared" ref="Y209" si="2214">IF(X209&gt;0,X209+1,IF(Y207&lt;&gt;0,1,0))</f>
        <v>0</v>
      </c>
      <c r="Z209" s="20">
        <f t="shared" ref="Z209" si="2215">IF(Y209&gt;0,Y209+1,IF(Z207&lt;&gt;0,1,0))</f>
        <v>0</v>
      </c>
      <c r="AA209" s="20">
        <f t="shared" ref="AA209" si="2216">IF(Z209&gt;0,Z209+1,IF(AA207&lt;&gt;0,1,0))</f>
        <v>0</v>
      </c>
      <c r="AB209" s="20">
        <f t="shared" ref="AB209" si="2217">IF(AA209&gt;0,AA209+1,IF(AB207&lt;&gt;0,1,0))</f>
        <v>0</v>
      </c>
      <c r="AC209" s="20">
        <f t="shared" ref="AC209" si="2218">IF(AB209&gt;0,AB209+1,IF(AC207&lt;&gt;0,1,0))</f>
        <v>0</v>
      </c>
      <c r="AD209" s="20">
        <f t="shared" ref="AD209" si="2219">IF(AC209&gt;0,AC209+1,IF(AD207&lt;&gt;0,1,0))</f>
        <v>0</v>
      </c>
      <c r="AE209" s="20">
        <f t="shared" ref="AE209" si="2220">IF(AD209&gt;0,AD209+1,IF(AE207&lt;&gt;0,1,0))</f>
        <v>0</v>
      </c>
      <c r="AF209" s="20">
        <f t="shared" ref="AF209" si="2221">IF(AE209&gt;0,AE209+1,IF(AF207&lt;&gt;0,1,0))</f>
        <v>0</v>
      </c>
      <c r="AG209" s="20">
        <f t="shared" ref="AG209" si="2222">IF(AF209&gt;0,AF209+1,IF(AG207&lt;&gt;0,1,0))</f>
        <v>0</v>
      </c>
      <c r="AH209" s="20">
        <f t="shared" ref="AH209" si="2223">IF(AG209&gt;0,AG209+1,IF(AH207&lt;&gt;0,1,0))</f>
        <v>0</v>
      </c>
      <c r="AI209" s="20">
        <f t="shared" ref="AI209" si="2224">IF(AH209&gt;0,AH209+1,IF(AI207&lt;&gt;0,1,0))</f>
        <v>0</v>
      </c>
      <c r="AJ209" s="20">
        <f t="shared" ref="AJ209" si="2225">IF(AI209&gt;0,AI209+1,IF(AJ207&lt;&gt;0,1,0))</f>
        <v>0</v>
      </c>
      <c r="AK209" s="20">
        <f t="shared" ref="AK209" si="2226">IF(AJ209&gt;0,AJ209+1,IF(AK207&lt;&gt;0,1,0))</f>
        <v>0</v>
      </c>
      <c r="AL209" s="20">
        <f t="shared" ref="AL209" si="2227">IF(AK209&gt;0,AK209+1,IF(AL207&lt;&gt;0,1,0))</f>
        <v>0</v>
      </c>
      <c r="AM209" s="20">
        <f t="shared" ref="AM209" si="2228">IF(AL209&gt;0,AL209+1,IF(AM207&lt;&gt;0,1,0))</f>
        <v>0</v>
      </c>
      <c r="AN209" s="20">
        <f t="shared" ref="AN209" si="2229">IF(AM209&gt;0,AM209+1,IF(AN207&lt;&gt;0,1,0))</f>
        <v>0</v>
      </c>
      <c r="AO209" s="20">
        <f t="shared" ref="AO209" si="2230">IF(AN209&gt;0,AN209+1,IF(AO207&lt;&gt;0,1,0))</f>
        <v>0</v>
      </c>
      <c r="AP209" s="20">
        <f t="shared" ref="AP209" si="2231">IF(AO209&gt;0,AO209+1,IF(AP207&lt;&gt;0,1,0))</f>
        <v>0</v>
      </c>
      <c r="AQ209" s="20">
        <f t="shared" ref="AQ209" si="2232">IF(AP209&gt;0,AP209+1,IF(AQ207&lt;&gt;0,1,0))</f>
        <v>0</v>
      </c>
      <c r="AR209" s="20">
        <f t="shared" ref="AR209" si="2233">IF(AQ209&gt;0,AQ209+1,IF(AR207&lt;&gt;0,1,0))</f>
        <v>0</v>
      </c>
      <c r="AS209" s="20">
        <f t="shared" ref="AS209" si="2234">IF(AR209&gt;0,AR209+1,IF(AS207&lt;&gt;0,1,0))</f>
        <v>0</v>
      </c>
      <c r="AT209" s="20">
        <f t="shared" ref="AT209" si="2235">IF(AS209&gt;0,AS209+1,IF(AT207&lt;&gt;0,1,0))</f>
        <v>0</v>
      </c>
      <c r="AU209" s="20">
        <f t="shared" ref="AU209" si="2236">IF(AT209&gt;0,AT209+1,IF(AU207&lt;&gt;0,1,0))</f>
        <v>0</v>
      </c>
      <c r="AV209" s="20">
        <f t="shared" ref="AV209" si="2237">IF(AU209&gt;0,AU209+1,IF(AV207&lt;&gt;0,1,0))</f>
        <v>0</v>
      </c>
      <c r="AW209" s="20">
        <f t="shared" ref="AW209" si="2238">IF(AV209&gt;0,AV209+1,IF(AW207&lt;&gt;0,1,0))</f>
        <v>0</v>
      </c>
      <c r="AX209" s="20">
        <f t="shared" ref="AX209" si="2239">IF(AW209&gt;0,AW209+1,IF(AX207&lt;&gt;0,1,0))</f>
        <v>0</v>
      </c>
      <c r="AY209" s="20">
        <f t="shared" ref="AY209" si="2240">IF(AX209&gt;0,AX209+1,IF(AY207&lt;&gt;0,1,0))</f>
        <v>0</v>
      </c>
      <c r="AZ209" s="20">
        <f t="shared" ref="AZ209" si="2241">IF(AY209&gt;0,AY209+1,IF(AZ207&lt;&gt;0,1,0))</f>
        <v>0</v>
      </c>
      <c r="BA209" s="20">
        <f t="shared" ref="BA209" si="2242">IF(AZ209&gt;0,AZ209+1,IF(BA207&lt;&gt;0,1,0))</f>
        <v>0</v>
      </c>
      <c r="BB209" s="20">
        <f t="shared" ref="BB209" si="2243">IF(BA209&gt;0,BA209+1,IF(BB207&lt;&gt;0,1,0))</f>
        <v>0</v>
      </c>
      <c r="BC209" s="564"/>
      <c r="BD209" s="487"/>
      <c r="BE209" s="497"/>
    </row>
    <row r="210" spans="1:71" s="51" customFormat="1" ht="14.5" hidden="1" customHeight="1" x14ac:dyDescent="0.35">
      <c r="A210" s="50"/>
      <c r="B210" s="67"/>
      <c r="C210" s="33"/>
      <c r="D210" s="33"/>
      <c r="E210" s="33"/>
      <c r="F210" s="33"/>
      <c r="G210" s="33"/>
      <c r="H210" s="33"/>
      <c r="I210" s="33"/>
      <c r="J210" s="19"/>
      <c r="K210" s="7"/>
      <c r="L210" s="135"/>
      <c r="M210" s="136"/>
      <c r="O210" s="220"/>
      <c r="P210" s="358"/>
      <c r="Q210" s="364"/>
      <c r="R210" s="211" t="s">
        <v>90</v>
      </c>
      <c r="S210" s="20">
        <f>S209</f>
        <v>0</v>
      </c>
      <c r="T210" s="20">
        <f>IF(T209=0,0,IF(OR(S210=0,S210=12),1,S210+1))</f>
        <v>0</v>
      </c>
      <c r="U210" s="20">
        <f t="shared" ref="U210" si="2244">IF(U209=0,0,IF(OR(T210=0,T210=12),1,T210+1))</f>
        <v>0</v>
      </c>
      <c r="V210" s="20">
        <f t="shared" ref="V210" si="2245">IF(V209=0,0,IF(OR(U210=0,U210=12),1,U210+1))</f>
        <v>0</v>
      </c>
      <c r="W210" s="20">
        <f t="shared" ref="W210" si="2246">IF(W209=0,0,IF(OR(V210=0,V210=12),1,V210+1))</f>
        <v>0</v>
      </c>
      <c r="X210" s="20">
        <f t="shared" ref="X210" si="2247">IF(X209=0,0,IF(OR(W210=0,W210=12),1,W210+1))</f>
        <v>0</v>
      </c>
      <c r="Y210" s="20">
        <f t="shared" ref="Y210" si="2248">IF(Y209=0,0,IF(OR(X210=0,X210=12),1,X210+1))</f>
        <v>0</v>
      </c>
      <c r="Z210" s="20">
        <f t="shared" ref="Z210" si="2249">IF(Z209=0,0,IF(OR(Y210=0,Y210=12),1,Y210+1))</f>
        <v>0</v>
      </c>
      <c r="AA210" s="20">
        <f t="shared" ref="AA210" si="2250">IF(AA209=0,0,IF(OR(Z210=0,Z210=12),1,Z210+1))</f>
        <v>0</v>
      </c>
      <c r="AB210" s="20">
        <f t="shared" ref="AB210" si="2251">IF(AB209=0,0,IF(OR(AA210=0,AA210=12),1,AA210+1))</f>
        <v>0</v>
      </c>
      <c r="AC210" s="20">
        <f t="shared" ref="AC210" si="2252">IF(AC209=0,0,IF(OR(AB210=0,AB210=12),1,AB210+1))</f>
        <v>0</v>
      </c>
      <c r="AD210" s="20">
        <f t="shared" ref="AD210" si="2253">IF(AD209=0,0,IF(OR(AC210=0,AC210=12),1,AC210+1))</f>
        <v>0</v>
      </c>
      <c r="AE210" s="20">
        <f t="shared" ref="AE210" si="2254">IF(AE209=0,0,IF(OR(AD210=0,AD210=12),1,AD210+1))</f>
        <v>0</v>
      </c>
      <c r="AF210" s="20">
        <f t="shared" ref="AF210" si="2255">IF(AF209=0,0,IF(OR(AE210=0,AE210=12),1,AE210+1))</f>
        <v>0</v>
      </c>
      <c r="AG210" s="20">
        <f t="shared" ref="AG210" si="2256">IF(AG209=0,0,IF(OR(AF210=0,AF210=12),1,AF210+1))</f>
        <v>0</v>
      </c>
      <c r="AH210" s="20">
        <f t="shared" ref="AH210" si="2257">IF(AH209=0,0,IF(OR(AG210=0,AG210=12),1,AG210+1))</f>
        <v>0</v>
      </c>
      <c r="AI210" s="20">
        <f t="shared" ref="AI210" si="2258">IF(AI209=0,0,IF(OR(AH210=0,AH210=12),1,AH210+1))</f>
        <v>0</v>
      </c>
      <c r="AJ210" s="20">
        <f t="shared" ref="AJ210" si="2259">IF(AJ209=0,0,IF(OR(AI210=0,AI210=12),1,AI210+1))</f>
        <v>0</v>
      </c>
      <c r="AK210" s="20">
        <f t="shared" ref="AK210" si="2260">IF(AK209=0,0,IF(OR(AJ210=0,AJ210=12),1,AJ210+1))</f>
        <v>0</v>
      </c>
      <c r="AL210" s="20">
        <f t="shared" ref="AL210" si="2261">IF(AL209=0,0,IF(OR(AK210=0,AK210=12),1,AK210+1))</f>
        <v>0</v>
      </c>
      <c r="AM210" s="20">
        <f t="shared" ref="AM210" si="2262">IF(AM209=0,0,IF(OR(AL210=0,AL210=12),1,AL210+1))</f>
        <v>0</v>
      </c>
      <c r="AN210" s="20">
        <f t="shared" ref="AN210" si="2263">IF(AN209=0,0,IF(OR(AM210=0,AM210=12),1,AM210+1))</f>
        <v>0</v>
      </c>
      <c r="AO210" s="20">
        <f t="shared" ref="AO210" si="2264">IF(AO209=0,0,IF(OR(AN210=0,AN210=12),1,AN210+1))</f>
        <v>0</v>
      </c>
      <c r="AP210" s="20">
        <f t="shared" ref="AP210" si="2265">IF(AP209=0,0,IF(OR(AO210=0,AO210=12),1,AO210+1))</f>
        <v>0</v>
      </c>
      <c r="AQ210" s="20">
        <f t="shared" ref="AQ210" si="2266">IF(AQ209=0,0,IF(OR(AP210=0,AP210=12),1,AP210+1))</f>
        <v>0</v>
      </c>
      <c r="AR210" s="20">
        <f t="shared" ref="AR210" si="2267">IF(AR209=0,0,IF(OR(AQ210=0,AQ210=12),1,AQ210+1))</f>
        <v>0</v>
      </c>
      <c r="AS210" s="20">
        <f t="shared" ref="AS210" si="2268">IF(AS209=0,0,IF(OR(AR210=0,AR210=12),1,AR210+1))</f>
        <v>0</v>
      </c>
      <c r="AT210" s="20">
        <f t="shared" ref="AT210" si="2269">IF(AT209=0,0,IF(OR(AS210=0,AS210=12),1,AS210+1))</f>
        <v>0</v>
      </c>
      <c r="AU210" s="20">
        <f t="shared" ref="AU210" si="2270">IF(AU209=0,0,IF(OR(AT210=0,AT210=12),1,AT210+1))</f>
        <v>0</v>
      </c>
      <c r="AV210" s="20">
        <f t="shared" ref="AV210" si="2271">IF(AV209=0,0,IF(OR(AU210=0,AU210=12),1,AU210+1))</f>
        <v>0</v>
      </c>
      <c r="AW210" s="20">
        <f t="shared" ref="AW210" si="2272">IF(AW209=0,0,IF(OR(AV210=0,AV210=12),1,AV210+1))</f>
        <v>0</v>
      </c>
      <c r="AX210" s="20">
        <f t="shared" ref="AX210" si="2273">IF(AX209=0,0,IF(OR(AW210=0,AW210=12),1,AW210+1))</f>
        <v>0</v>
      </c>
      <c r="AY210" s="20">
        <f t="shared" ref="AY210" si="2274">IF(AY209=0,0,IF(OR(AX210=0,AX210=12),1,AX210+1))</f>
        <v>0</v>
      </c>
      <c r="AZ210" s="20">
        <f t="shared" ref="AZ210" si="2275">IF(AZ209=0,0,IF(OR(AY210=0,AY210=12),1,AY210+1))</f>
        <v>0</v>
      </c>
      <c r="BA210" s="20">
        <f t="shared" ref="BA210" si="2276">IF(BA209=0,0,IF(OR(AZ210=0,AZ210=12),1,AZ210+1))</f>
        <v>0</v>
      </c>
      <c r="BB210" s="20">
        <f t="shared" ref="BB210" si="2277">IF(BB209=0,0,IF(OR(BA210=0,BA210=12),1,BA210+1))</f>
        <v>0</v>
      </c>
      <c r="BC210" s="564"/>
      <c r="BD210" s="487"/>
      <c r="BE210" s="497"/>
    </row>
    <row r="211" spans="1:71" s="51" customFormat="1" ht="43.5" x14ac:dyDescent="0.35">
      <c r="A211" s="50"/>
      <c r="B211" s="67"/>
      <c r="C211" s="33"/>
      <c r="D211" s="33"/>
      <c r="E211" s="33"/>
      <c r="F211" s="33"/>
      <c r="G211" s="33"/>
      <c r="H211" s="33"/>
      <c r="I211" s="33"/>
      <c r="J211" s="19"/>
      <c r="K211" s="7"/>
      <c r="L211" s="135"/>
      <c r="M211" s="136"/>
      <c r="O211" s="220"/>
      <c r="R211" s="210" t="s">
        <v>165</v>
      </c>
      <c r="S211" s="22">
        <f>IF(S210&gt;0,IF(S214&gt;$F119,$F119,S214),0)</f>
        <v>0</v>
      </c>
      <c r="T211" s="22">
        <f>IF(T210&gt;0,IF((SUMIFS($S213:S213,$S210:S210,12)+IF(S210=12,0,S211)+T214)&gt;=$F119,$F119-FLOOR(SUMIFS($S213:S213,$S210:S210,12),1),IF(T210=1,T214,T214+S211)),0)</f>
        <v>0</v>
      </c>
      <c r="U211" s="22">
        <f>IF(U210&gt;0,IF((SUMIFS($S213:T213,$S210:T210,12)+IF(T210=12,0,T211)+U214)&gt;=$F119,$F119-FLOOR(SUMIFS($S213:T213,$S210:T210,12),1),IF(U210=1,U214,U214+T211)),0)</f>
        <v>0</v>
      </c>
      <c r="V211" s="22">
        <f>IF(V210&gt;0,IF((SUMIFS($S213:U213,$S210:U210,12)+IF(U210=12,0,U211)+V214)&gt;=$F119,$F119-FLOOR(SUMIFS($S213:U213,$S210:U210,12),1),IF(V210=1,V214,V214+U211)),0)</f>
        <v>0</v>
      </c>
      <c r="W211" s="22">
        <f>IF(W210&gt;0,IF((SUMIFS($S213:V213,$S210:V210,12)+IF(V210=12,0,V211)+W214)&gt;=$F119,$F119-FLOOR(SUMIFS($S213:V213,$S210:V210,12),1),IF(W210=1,W214,W214+V211)),0)</f>
        <v>0</v>
      </c>
      <c r="X211" s="22">
        <f>IF(X210&gt;0,IF((SUMIFS($S213:W213,$S210:W210,12)+IF(W210=12,0,W211)+X214)&gt;=$F119,$F119-FLOOR(SUMIFS($S213:W213,$S210:W210,12),1),IF(X210=1,X214,X214+W211)),0)</f>
        <v>0</v>
      </c>
      <c r="Y211" s="22">
        <f>IF(Y210&gt;0,IF((SUMIFS($S213:X213,$S210:X210,12)+IF(X210=12,0,X211)+Y214)&gt;=$F119,$F119-FLOOR(SUMIFS($S213:X213,$S210:X210,12),1),IF(Y210=1,Y214,Y214+X211)),0)</f>
        <v>0</v>
      </c>
      <c r="Z211" s="22">
        <f>IF(Z210&gt;0,IF((SUMIFS($S213:Y213,$S210:Y210,12)+IF(Y210=12,0,Y211)+Z214)&gt;=$F119,$F119-FLOOR(SUMIFS($S213:Y213,$S210:Y210,12),1),IF(Z210=1,Z214,Z214+Y211)),0)</f>
        <v>0</v>
      </c>
      <c r="AA211" s="22">
        <f>IF(AA210&gt;0,IF((SUMIFS($S213:Z213,$S210:Z210,12)+IF(Z210=12,0,Z211)+AA214)&gt;=$F119,$F119-FLOOR(SUMIFS($S213:Z213,$S210:Z210,12),1),IF(AA210=1,AA214,AA214+Z211)),0)</f>
        <v>0</v>
      </c>
      <c r="AB211" s="22">
        <f>IF(AB210&gt;0,IF((SUMIFS($S213:AA213,$S210:AA210,12)+IF(AA210=12,0,AA211)+AB214)&gt;=$F119,$F119-FLOOR(SUMIFS($S213:AA213,$S210:AA210,12),1),IF(AB210=1,AB214,AB214+AA211)),0)</f>
        <v>0</v>
      </c>
      <c r="AC211" s="22">
        <f>IF(AC210&gt;0,IF((SUMIFS($S213:AB213,$S210:AB210,12)+IF(AB210=12,0,AB211)+AC214)&gt;=$F119,$F119-FLOOR(SUMIFS($S213:AB213,$S210:AB210,12),1),IF(AC210=1,AC214,AC214+AB211)),0)</f>
        <v>0</v>
      </c>
      <c r="AD211" s="22">
        <f>IF(AD210&gt;0,IF((SUMIFS($S213:AC213,$S210:AC210,12)+IF(AC210=12,0,AC211)+AD214)&gt;=$F119,$F119-FLOOR(SUMIFS($S213:AC213,$S210:AC210,12),1),IF(AD210=1,AD214,AD214+AC211)),0)</f>
        <v>0</v>
      </c>
      <c r="AE211" s="22">
        <f>IF(AE210&gt;0,IF((SUMIFS($S213:AD213,$S210:AD210,12)+IF(AD210=12,0,AD211)+AE214)&gt;=$F119,$F119-FLOOR(SUMIFS($S213:AD213,$S210:AD210,12),1),IF(AE210=1,AE214,AE214+AD211)),0)</f>
        <v>0</v>
      </c>
      <c r="AF211" s="22">
        <f>IF(AF210&gt;0,IF((SUMIFS($S213:AE213,$S210:AE210,12)+IF(AE210=12,0,AE211)+AF214)&gt;=$F119,$F119-FLOOR(SUMIFS($S213:AE213,$S210:AE210,12),1),IF(AF210=1,AF214,AF214+AE211)),0)</f>
        <v>0</v>
      </c>
      <c r="AG211" s="22">
        <f>IF(AG210&gt;0,IF((SUMIFS($S213:AF213,$S210:AF210,12)+IF(AF210=12,0,AF211)+AG214)&gt;=$F119,$F119-FLOOR(SUMIFS($S213:AF213,$S210:AF210,12),1),IF(AG210=1,AG214,AG214+AF211)),0)</f>
        <v>0</v>
      </c>
      <c r="AH211" s="22">
        <f>IF(AH210&gt;0,IF((SUMIFS($S213:AG213,$S210:AG210,12)+IF(AG210=12,0,AG211)+AH214)&gt;=$F119,$F119-FLOOR(SUMIFS($S213:AG213,$S210:AG210,12),1),IF(AH210=1,AH214,AH214+AG211)),0)</f>
        <v>0</v>
      </c>
      <c r="AI211" s="22">
        <f>IF(AI210&gt;0,IF((SUMIFS($S213:AH213,$S210:AH210,12)+IF(AH210=12,0,AH211)+AI214)&gt;=$F119,$F119-FLOOR(SUMIFS($S213:AH213,$S210:AH210,12),1),IF(AI210=1,AI214,AI214+AH211)),0)</f>
        <v>0</v>
      </c>
      <c r="AJ211" s="22">
        <f>IF(AJ210&gt;0,IF((SUMIFS($S213:AI213,$S210:AI210,12)+IF(AI210=12,0,AI211)+AJ214)&gt;=$F119,$F119-FLOOR(SUMIFS($S213:AI213,$S210:AI210,12),1),IF(AJ210=1,AJ214,AJ214+AI211)),0)</f>
        <v>0</v>
      </c>
      <c r="AK211" s="22">
        <f>IF(AK210&gt;0,IF((SUMIFS($S213:AJ213,$S210:AJ210,12)+IF(AJ210=12,0,AJ211)+AK214)&gt;=$F119,$F119-FLOOR(SUMIFS($S213:AJ213,$S210:AJ210,12),1),IF(AK210=1,AK214,AK214+AJ211)),0)</f>
        <v>0</v>
      </c>
      <c r="AL211" s="22">
        <f>IF(AL210&gt;0,IF((SUMIFS($S213:AK213,$S210:AK210,12)+IF(AK210=12,0,AK211)+AL214)&gt;=$F119,$F119-FLOOR(SUMIFS($S213:AK213,$S210:AK210,12),1),IF(AL210=1,AL214,AL214+AK211)),0)</f>
        <v>0</v>
      </c>
      <c r="AM211" s="22">
        <f>IF(AM210&gt;0,IF((SUMIFS($S213:AL213,$S210:AL210,12)+IF(AL210=12,0,AL211)+AM214)&gt;=$F119,$F119-FLOOR(SUMIFS($S213:AL213,$S210:AL210,12),1),IF(AM210=1,AM214,AM214+AL211)),0)</f>
        <v>0</v>
      </c>
      <c r="AN211" s="22">
        <f>IF(AN210&gt;0,IF((SUMIFS($S213:AM213,$S210:AM210,12)+IF(AM210=12,0,AM211)+AN214)&gt;=$F119,$F119-FLOOR(SUMIFS($S213:AM213,$S210:AM210,12),1),IF(AN210=1,AN214,AN214+AM211)),0)</f>
        <v>0</v>
      </c>
      <c r="AO211" s="22">
        <f>IF(AO210&gt;0,IF((SUMIFS($S213:AN213,$S210:AN210,12)+IF(AN210=12,0,AN211)+AO214)&gt;=$F119,$F119-FLOOR(SUMIFS($S213:AN213,$S210:AN210,12),1),IF(AO210=1,AO214,AO214+AN211)),0)</f>
        <v>0</v>
      </c>
      <c r="AP211" s="22">
        <f>IF(AP210&gt;0,IF((SUMIFS($S213:AO213,$S210:AO210,12)+IF(AO210=12,0,AO211)+AP214)&gt;=$F119,$F119-FLOOR(SUMIFS($S213:AO213,$S210:AO210,12),1),IF(AP210=1,AP214,AP214+AO211)),0)</f>
        <v>0</v>
      </c>
      <c r="AQ211" s="22">
        <f>IF(AQ210&gt;0,IF((SUMIFS($S213:AP213,$S210:AP210,12)+IF(AP210=12,0,AP211)+AQ214)&gt;=$F119,$F119-FLOOR(SUMIFS($S213:AP213,$S210:AP210,12),1),IF(AQ210=1,AQ214,AQ214+AP211)),0)</f>
        <v>0</v>
      </c>
      <c r="AR211" s="22">
        <f>IF(AR210&gt;0,IF((SUMIFS($S213:AQ213,$S210:AQ210,12)+IF(AQ210=12,0,AQ211)+AR214)&gt;=$F119,$F119-FLOOR(SUMIFS($S213:AQ213,$S210:AQ210,12),1),IF(AR210=1,AR214,AR214+AQ211)),0)</f>
        <v>0</v>
      </c>
      <c r="AS211" s="22">
        <f>IF(AS210&gt;0,IF((SUMIFS($S213:AR213,$S210:AR210,12)+IF(AR210=12,0,AR211)+AS214)&gt;=$F119,$F119-FLOOR(SUMIFS($S213:AR213,$S210:AR210,12),1),IF(AS210=1,AS214,AS214+AR211)),0)</f>
        <v>0</v>
      </c>
      <c r="AT211" s="22">
        <f>IF(AT210&gt;0,IF((SUMIFS($S213:AS213,$S210:AS210,12)+IF(AS210=12,0,AS211)+AT214)&gt;=$F119,$F119-FLOOR(SUMIFS($S213:AS213,$S210:AS210,12),1),IF(AT210=1,AT214,AT214+AS211)),0)</f>
        <v>0</v>
      </c>
      <c r="AU211" s="22">
        <f>IF(AU210&gt;0,IF((SUMIFS($S213:AT213,$S210:AT210,12)+IF(AT210=12,0,AT211)+AU214)&gt;=$F119,$F119-FLOOR(SUMIFS($S213:AT213,$S210:AT210,12),1),IF(AU210=1,AU214,AU214+AT211)),0)</f>
        <v>0</v>
      </c>
      <c r="AV211" s="22">
        <f>IF(AV210&gt;0,IF((SUMIFS($S213:AU213,$S210:AU210,12)+IF(AU210=12,0,AU211)+AV214)&gt;=$F119,$F119-FLOOR(SUMIFS($S213:AU213,$S210:AU210,12),1),IF(AV210=1,AV214,AV214+AU211)),0)</f>
        <v>0</v>
      </c>
      <c r="AW211" s="22">
        <f>IF(AW210&gt;0,IF((SUMIFS($S213:AV213,$S210:AV210,12)+IF(AV210=12,0,AV211)+AW214)&gt;=$F119,$F119-FLOOR(SUMIFS($S213:AV213,$S210:AV210,12),1),IF(AW210=1,AW214,AW214+AV211)),0)</f>
        <v>0</v>
      </c>
      <c r="AX211" s="22">
        <f>IF(AX210&gt;0,IF((SUMIFS($S213:AW213,$S210:AW210,12)+IF(AW210=12,0,AW211)+AX214)&gt;=$F119,$F119-FLOOR(SUMIFS($S213:AW213,$S210:AW210,12),1),IF(AX210=1,AX214,AX214+AW211)),0)</f>
        <v>0</v>
      </c>
      <c r="AY211" s="22">
        <f>IF(AY210&gt;0,IF((SUMIFS($S213:AX213,$S210:AX210,12)+IF(AX210=12,0,AX211)+AY214)&gt;=$F119,$F119-FLOOR(SUMIFS($S213:AX213,$S210:AX210,12),1),IF(AY210=1,AY214,AY214+AX211)),0)</f>
        <v>0</v>
      </c>
      <c r="AZ211" s="22">
        <f>IF(AZ210&gt;0,IF((SUMIFS($S213:AY213,$S210:AY210,12)+IF(AY210=12,0,AY211)+AZ214)&gt;=$F119,$F119-FLOOR(SUMIFS($S213:AY213,$S210:AY210,12),1),IF(AZ210=1,AZ214,AZ214+AY211)),0)</f>
        <v>0</v>
      </c>
      <c r="BA211" s="22">
        <f>IF(BA210&gt;0,IF((SUMIFS($S213:AZ213,$S210:AZ210,12)+IF(AZ210=12,0,AZ211)+BA214)&gt;=$F119,$F119-FLOOR(SUMIFS($S213:AZ213,$S210:AZ210,12),1),IF(BA210=1,BA214,BA214+AZ211)),0)</f>
        <v>0</v>
      </c>
      <c r="BB211" s="22">
        <f>IF(BB210&gt;0,IF((SUMIFS($S213:BA213,$S210:BA210,12)+IF(BA210=12,0,BA211)+BB214)&gt;=$F119,$F119-FLOOR(SUMIFS($S213:BA213,$S210:BA210,12),1),IF(BB210=1,BB214,BB214+BA211)),0)</f>
        <v>0</v>
      </c>
      <c r="BC211" s="564"/>
      <c r="BD211" s="487"/>
      <c r="BE211" s="497"/>
    </row>
    <row r="212" spans="1:71" s="51" customFormat="1" ht="39" hidden="1" customHeight="1" x14ac:dyDescent="0.35">
      <c r="A212" s="50"/>
      <c r="B212" s="67"/>
      <c r="C212" s="33"/>
      <c r="D212" s="33"/>
      <c r="E212" s="33"/>
      <c r="F212" s="33"/>
      <c r="G212" s="33"/>
      <c r="H212" s="33"/>
      <c r="I212" s="33"/>
      <c r="J212" s="19"/>
      <c r="K212" s="7"/>
      <c r="L212" s="135"/>
      <c r="M212" s="136"/>
      <c r="O212" s="220"/>
      <c r="R212" s="211" t="s">
        <v>111</v>
      </c>
      <c r="S212" s="21">
        <f>IF(S207&gt;0,S208,0)</f>
        <v>0</v>
      </c>
      <c r="T212" s="21">
        <f t="shared" ref="T212" si="2278">IF(T207&gt;0,IF(T210=1,T208,T208+S212),S212)</f>
        <v>0</v>
      </c>
      <c r="U212" s="21">
        <f t="shared" ref="U212" si="2279">IF(U207&gt;0,IF(U210=1,U208,U208+T212),T212)</f>
        <v>0</v>
      </c>
      <c r="V212" s="21">
        <f t="shared" ref="V212" si="2280">IF(V207&gt;0,IF(V210=1,V208,V208+U212),U212)</f>
        <v>0</v>
      </c>
      <c r="W212" s="21">
        <f t="shared" ref="W212" si="2281">IF(W207&gt;0,IF(W210=1,W208,W208+V212),V212)</f>
        <v>0</v>
      </c>
      <c r="X212" s="21">
        <f t="shared" ref="X212" si="2282">IF(X207&gt;0,IF(X210=1,X208,X208+W212),W212)</f>
        <v>0</v>
      </c>
      <c r="Y212" s="21">
        <f t="shared" ref="Y212" si="2283">IF(Y207&gt;0,IF(Y210=1,Y208,Y208+X212),X212)</f>
        <v>0</v>
      </c>
      <c r="Z212" s="21">
        <f t="shared" ref="Z212" si="2284">IF(Z207&gt;0,IF(Z210=1,Z208,Z208+Y212),Y212)</f>
        <v>0</v>
      </c>
      <c r="AA212" s="21">
        <f t="shared" ref="AA212" si="2285">IF(AA207&gt;0,IF(AA210=1,AA208,AA208+Z212),Z212)</f>
        <v>0</v>
      </c>
      <c r="AB212" s="21">
        <f t="shared" ref="AB212" si="2286">IF(AB207&gt;0,IF(AB210=1,AB208,AB208+AA212),AA212)</f>
        <v>0</v>
      </c>
      <c r="AC212" s="21">
        <f t="shared" ref="AC212" si="2287">IF(AC207&gt;0,IF(AC210=1,AC208,AC208+AB212),AB212)</f>
        <v>0</v>
      </c>
      <c r="AD212" s="21">
        <f t="shared" ref="AD212" si="2288">IF(AD207&gt;0,IF(AD210=1,AD208,AD208+AC212),AC212)</f>
        <v>0</v>
      </c>
      <c r="AE212" s="21">
        <f t="shared" ref="AE212" si="2289">IF(AE207&gt;0,IF(AE210=1,AE208,AE208+AD212),AD212)</f>
        <v>0</v>
      </c>
      <c r="AF212" s="21">
        <f t="shared" ref="AF212" si="2290">IF(AF207&gt;0,IF(AF210=1,AF208,AF208+AE212),AE212)</f>
        <v>0</v>
      </c>
      <c r="AG212" s="21">
        <f t="shared" ref="AG212" si="2291">IF(AG207&gt;0,IF(AG210=1,AG208,AG208+AF212),AF212)</f>
        <v>0</v>
      </c>
      <c r="AH212" s="21">
        <f t="shared" ref="AH212" si="2292">IF(AH207&gt;0,IF(AH210=1,AH208,AH208+AG212),AG212)</f>
        <v>0</v>
      </c>
      <c r="AI212" s="21">
        <f t="shared" ref="AI212" si="2293">IF(AI207&gt;0,IF(AI210=1,AI208,AI208+AH212),AH212)</f>
        <v>0</v>
      </c>
      <c r="AJ212" s="21">
        <f t="shared" ref="AJ212" si="2294">IF(AJ207&gt;0,IF(AJ210=1,AJ208,AJ208+AI212),AI212)</f>
        <v>0</v>
      </c>
      <c r="AK212" s="21">
        <f t="shared" ref="AK212" si="2295">IF(AK207&gt;0,IF(AK210=1,AK208,AK208+AJ212),AJ212)</f>
        <v>0</v>
      </c>
      <c r="AL212" s="21">
        <f t="shared" ref="AL212" si="2296">IF(AL207&gt;0,IF(AL210=1,AL208,AL208+AK212),AK212)</f>
        <v>0</v>
      </c>
      <c r="AM212" s="21">
        <f t="shared" ref="AM212" si="2297">IF(AM207&gt;0,IF(AM210=1,AM208,AM208+AL212),AL212)</f>
        <v>0</v>
      </c>
      <c r="AN212" s="21">
        <f t="shared" ref="AN212" si="2298">IF(AN207&gt;0,IF(AN210=1,AN208,AN208+AM212),AM212)</f>
        <v>0</v>
      </c>
      <c r="AO212" s="21">
        <f t="shared" ref="AO212" si="2299">IF(AO207&gt;0,IF(AO210=1,AO208,AO208+AN212),AN212)</f>
        <v>0</v>
      </c>
      <c r="AP212" s="21">
        <f t="shared" ref="AP212" si="2300">IF(AP207&gt;0,IF(AP210=1,AP208,AP208+AO212),AO212)</f>
        <v>0</v>
      </c>
      <c r="AQ212" s="21">
        <f t="shared" ref="AQ212" si="2301">IF(AQ207&gt;0,IF(AQ210=1,AQ208,AQ208+AP212),AP212)</f>
        <v>0</v>
      </c>
      <c r="AR212" s="21">
        <f t="shared" ref="AR212" si="2302">IF(AR207&gt;0,IF(AR210=1,AR208,AR208+AQ212),AQ212)</f>
        <v>0</v>
      </c>
      <c r="AS212" s="21">
        <f t="shared" ref="AS212" si="2303">IF(AS207&gt;0,IF(AS210=1,AS208,AS208+AR212),AR212)</f>
        <v>0</v>
      </c>
      <c r="AT212" s="21">
        <f t="shared" ref="AT212" si="2304">IF(AT207&gt;0,IF(AT210=1,AT208,AT208+AS212),AS212)</f>
        <v>0</v>
      </c>
      <c r="AU212" s="21">
        <f t="shared" ref="AU212" si="2305">IF(AU207&gt;0,IF(AU210=1,AU208,AU208+AT212),AT212)</f>
        <v>0</v>
      </c>
      <c r="AV212" s="21">
        <f t="shared" ref="AV212" si="2306">IF(AV207&gt;0,IF(AV210=1,AV208,AV208+AU212),AU212)</f>
        <v>0</v>
      </c>
      <c r="AW212" s="21">
        <f t="shared" ref="AW212" si="2307">IF(AW207&gt;0,IF(AW210=1,AW208,AW208+AV212),AV212)</f>
        <v>0</v>
      </c>
      <c r="AX212" s="21">
        <f t="shared" ref="AX212" si="2308">IF(AX207&gt;0,IF(AX210=1,AX208,AX208+AW212),AW212)</f>
        <v>0</v>
      </c>
      <c r="AY212" s="21">
        <f t="shared" ref="AY212" si="2309">IF(AY207&gt;0,IF(AY210=1,AY208,AY208+AX212),AX212)</f>
        <v>0</v>
      </c>
      <c r="AZ212" s="21">
        <f t="shared" ref="AZ212" si="2310">IF(AZ207&gt;0,IF(AZ210=1,AZ208,AZ208+AY212),AY212)</f>
        <v>0</v>
      </c>
      <c r="BA212" s="21">
        <f t="shared" ref="BA212" si="2311">IF(BA207&gt;0,IF(BA210=1,BA208,BA208+AZ212),AZ212)</f>
        <v>0</v>
      </c>
      <c r="BB212" s="21">
        <f t="shared" ref="BB212" si="2312">IF(BB207&gt;0,IF(BB210=1,BB208,BB208+BA212),BA212)</f>
        <v>0</v>
      </c>
      <c r="BC212" s="564"/>
      <c r="BD212" s="487"/>
      <c r="BE212" s="497"/>
    </row>
    <row r="213" spans="1:71" s="51" customFormat="1" ht="26" hidden="1" customHeight="1" x14ac:dyDescent="0.35">
      <c r="A213" s="50"/>
      <c r="B213" s="67"/>
      <c r="C213" s="33"/>
      <c r="D213" s="33"/>
      <c r="E213" s="33"/>
      <c r="F213" s="33"/>
      <c r="G213" s="33"/>
      <c r="H213" s="33"/>
      <c r="I213" s="33"/>
      <c r="J213" s="19"/>
      <c r="K213" s="7"/>
      <c r="L213" s="135"/>
      <c r="M213" s="136"/>
      <c r="O213" s="220"/>
      <c r="R213" s="211" t="s">
        <v>112</v>
      </c>
      <c r="S213" s="21">
        <f>S215</f>
        <v>0</v>
      </c>
      <c r="T213" s="21">
        <f t="shared" ref="T213:BB213" si="2313">IF(T210=1,T215,T215+S213)</f>
        <v>0</v>
      </c>
      <c r="U213" s="21">
        <f t="shared" si="2313"/>
        <v>0</v>
      </c>
      <c r="V213" s="21">
        <f t="shared" si="2313"/>
        <v>0</v>
      </c>
      <c r="W213" s="21">
        <f t="shared" si="2313"/>
        <v>0</v>
      </c>
      <c r="X213" s="21">
        <f t="shared" si="2313"/>
        <v>0</v>
      </c>
      <c r="Y213" s="21">
        <f t="shared" si="2313"/>
        <v>0</v>
      </c>
      <c r="Z213" s="21">
        <f t="shared" si="2313"/>
        <v>0</v>
      </c>
      <c r="AA213" s="21">
        <f t="shared" si="2313"/>
        <v>0</v>
      </c>
      <c r="AB213" s="21">
        <f t="shared" si="2313"/>
        <v>0</v>
      </c>
      <c r="AC213" s="21">
        <f t="shared" si="2313"/>
        <v>0</v>
      </c>
      <c r="AD213" s="21">
        <f t="shared" si="2313"/>
        <v>0</v>
      </c>
      <c r="AE213" s="21">
        <f t="shared" si="2313"/>
        <v>0</v>
      </c>
      <c r="AF213" s="21">
        <f t="shared" si="2313"/>
        <v>0</v>
      </c>
      <c r="AG213" s="21">
        <f t="shared" si="2313"/>
        <v>0</v>
      </c>
      <c r="AH213" s="21">
        <f t="shared" si="2313"/>
        <v>0</v>
      </c>
      <c r="AI213" s="21">
        <f t="shared" si="2313"/>
        <v>0</v>
      </c>
      <c r="AJ213" s="21">
        <f t="shared" si="2313"/>
        <v>0</v>
      </c>
      <c r="AK213" s="21">
        <f t="shared" si="2313"/>
        <v>0</v>
      </c>
      <c r="AL213" s="21">
        <f t="shared" si="2313"/>
        <v>0</v>
      </c>
      <c r="AM213" s="21">
        <f t="shared" si="2313"/>
        <v>0</v>
      </c>
      <c r="AN213" s="21">
        <f t="shared" si="2313"/>
        <v>0</v>
      </c>
      <c r="AO213" s="21">
        <f t="shared" si="2313"/>
        <v>0</v>
      </c>
      <c r="AP213" s="21">
        <f t="shared" si="2313"/>
        <v>0</v>
      </c>
      <c r="AQ213" s="21">
        <f t="shared" si="2313"/>
        <v>0</v>
      </c>
      <c r="AR213" s="21">
        <f t="shared" si="2313"/>
        <v>0</v>
      </c>
      <c r="AS213" s="21">
        <f t="shared" si="2313"/>
        <v>0</v>
      </c>
      <c r="AT213" s="21">
        <f t="shared" si="2313"/>
        <v>0</v>
      </c>
      <c r="AU213" s="21">
        <f t="shared" si="2313"/>
        <v>0</v>
      </c>
      <c r="AV213" s="21">
        <f t="shared" si="2313"/>
        <v>0</v>
      </c>
      <c r="AW213" s="21">
        <f t="shared" si="2313"/>
        <v>0</v>
      </c>
      <c r="AX213" s="21">
        <f t="shared" si="2313"/>
        <v>0</v>
      </c>
      <c r="AY213" s="21">
        <f t="shared" si="2313"/>
        <v>0</v>
      </c>
      <c r="AZ213" s="21">
        <f t="shared" si="2313"/>
        <v>0</v>
      </c>
      <c r="BA213" s="21">
        <f t="shared" si="2313"/>
        <v>0</v>
      </c>
      <c r="BB213" s="21">
        <f t="shared" si="2313"/>
        <v>0</v>
      </c>
      <c r="BC213" s="564"/>
      <c r="BD213" s="487"/>
      <c r="BE213" s="497"/>
    </row>
    <row r="214" spans="1:71" s="51" customFormat="1" ht="43.5" x14ac:dyDescent="0.35">
      <c r="A214" s="50"/>
      <c r="B214" s="67"/>
      <c r="C214" s="33"/>
      <c r="D214" s="33"/>
      <c r="E214" s="33"/>
      <c r="F214" s="33"/>
      <c r="G214" s="33"/>
      <c r="H214" s="33"/>
      <c r="I214" s="33"/>
      <c r="J214" s="19"/>
      <c r="K214" s="7"/>
      <c r="L214" s="135"/>
      <c r="M214" s="136"/>
      <c r="O214" s="220"/>
      <c r="R214" s="210" t="s">
        <v>110</v>
      </c>
      <c r="S214" s="22">
        <f t="shared" ref="S214:BB214" si="2314">1720/12*S207</f>
        <v>0</v>
      </c>
      <c r="T214" s="22">
        <f t="shared" si="2314"/>
        <v>0</v>
      </c>
      <c r="U214" s="22">
        <f t="shared" si="2314"/>
        <v>0</v>
      </c>
      <c r="V214" s="22">
        <f t="shared" si="2314"/>
        <v>0</v>
      </c>
      <c r="W214" s="22">
        <f t="shared" si="2314"/>
        <v>0</v>
      </c>
      <c r="X214" s="22">
        <f t="shared" si="2314"/>
        <v>0</v>
      </c>
      <c r="Y214" s="22">
        <f t="shared" si="2314"/>
        <v>0</v>
      </c>
      <c r="Z214" s="22">
        <f t="shared" si="2314"/>
        <v>0</v>
      </c>
      <c r="AA214" s="22">
        <f t="shared" si="2314"/>
        <v>0</v>
      </c>
      <c r="AB214" s="22">
        <f t="shared" si="2314"/>
        <v>0</v>
      </c>
      <c r="AC214" s="22">
        <f t="shared" si="2314"/>
        <v>0</v>
      </c>
      <c r="AD214" s="22">
        <f t="shared" si="2314"/>
        <v>0</v>
      </c>
      <c r="AE214" s="22">
        <f t="shared" si="2314"/>
        <v>0</v>
      </c>
      <c r="AF214" s="22">
        <f t="shared" si="2314"/>
        <v>0</v>
      </c>
      <c r="AG214" s="22">
        <f t="shared" si="2314"/>
        <v>0</v>
      </c>
      <c r="AH214" s="22">
        <f t="shared" si="2314"/>
        <v>0</v>
      </c>
      <c r="AI214" s="22">
        <f t="shared" si="2314"/>
        <v>0</v>
      </c>
      <c r="AJ214" s="22">
        <f t="shared" si="2314"/>
        <v>0</v>
      </c>
      <c r="AK214" s="22">
        <f t="shared" si="2314"/>
        <v>0</v>
      </c>
      <c r="AL214" s="22">
        <f t="shared" si="2314"/>
        <v>0</v>
      </c>
      <c r="AM214" s="22">
        <f t="shared" si="2314"/>
        <v>0</v>
      </c>
      <c r="AN214" s="22">
        <f t="shared" si="2314"/>
        <v>0</v>
      </c>
      <c r="AO214" s="22">
        <f t="shared" si="2314"/>
        <v>0</v>
      </c>
      <c r="AP214" s="22">
        <f t="shared" si="2314"/>
        <v>0</v>
      </c>
      <c r="AQ214" s="22">
        <f t="shared" si="2314"/>
        <v>0</v>
      </c>
      <c r="AR214" s="22">
        <f t="shared" si="2314"/>
        <v>0</v>
      </c>
      <c r="AS214" s="22">
        <f t="shared" si="2314"/>
        <v>0</v>
      </c>
      <c r="AT214" s="22">
        <f t="shared" si="2314"/>
        <v>0</v>
      </c>
      <c r="AU214" s="22">
        <f t="shared" si="2314"/>
        <v>0</v>
      </c>
      <c r="AV214" s="22">
        <f t="shared" si="2314"/>
        <v>0</v>
      </c>
      <c r="AW214" s="22">
        <f t="shared" si="2314"/>
        <v>0</v>
      </c>
      <c r="AX214" s="22">
        <f t="shared" si="2314"/>
        <v>0</v>
      </c>
      <c r="AY214" s="22">
        <f t="shared" si="2314"/>
        <v>0</v>
      </c>
      <c r="AZ214" s="22">
        <f t="shared" si="2314"/>
        <v>0</v>
      </c>
      <c r="BA214" s="22">
        <f t="shared" si="2314"/>
        <v>0</v>
      </c>
      <c r="BB214" s="22">
        <f t="shared" si="2314"/>
        <v>0</v>
      </c>
      <c r="BC214" s="564"/>
      <c r="BD214" s="487"/>
      <c r="BE214" s="497"/>
    </row>
    <row r="215" spans="1:71" s="51" customFormat="1" ht="29" x14ac:dyDescent="0.35">
      <c r="A215" s="50"/>
      <c r="B215" s="67"/>
      <c r="C215" s="33"/>
      <c r="D215" s="33"/>
      <c r="E215" s="33"/>
      <c r="F215" s="33"/>
      <c r="G215" s="33"/>
      <c r="H215" s="33"/>
      <c r="I215" s="33"/>
      <c r="J215" s="19"/>
      <c r="K215" s="7"/>
      <c r="L215" s="135"/>
      <c r="M215" s="136"/>
      <c r="O215" s="220"/>
      <c r="R215" s="210" t="s">
        <v>103</v>
      </c>
      <c r="S215" s="22">
        <f>FLOOR(IF(OR(S210=0,S210=1),IF(S208&gt;=S214,S214,S208)+0.00000001,IF(S212&gt;=S211,S211,S212))+0.00000001,1)</f>
        <v>0</v>
      </c>
      <c r="T215" s="22">
        <f t="shared" ref="T215" si="2315">FLOOR(IF(OR(T210=0,T210=1),IF(T214&gt;T211,T211,IF(T208&gt;=T214,T214,T208)+0.00000001),IF(T212&gt;=T211,T211-S213,T212-S213)+0.00000001),1)</f>
        <v>0</v>
      </c>
      <c r="U215" s="22">
        <f t="shared" ref="U215" si="2316">FLOOR(IF(OR(U210=0,U210=1),IF(U214&gt;U211,U211,IF(U208&gt;=U214,U214,U208)+0.00000001),IF(U212&gt;=U211,U211-T213,U212-T213)+0.00000001),1)</f>
        <v>0</v>
      </c>
      <c r="V215" s="22">
        <f t="shared" ref="V215" si="2317">FLOOR(IF(OR(V210=0,V210=1),IF(V214&gt;V211,V211,IF(V208&gt;=V214,V214,V208)+0.00000001),IF(V212&gt;=V211,V211-U213,V212-U213)+0.00000001),1)</f>
        <v>0</v>
      </c>
      <c r="W215" s="22">
        <f t="shared" ref="W215" si="2318">FLOOR(IF(OR(W210=0,W210=1),IF(W214&gt;W211,W211,IF(W208&gt;=W214,W214,W208)+0.00000001),IF(W212&gt;=W211,W211-V213,W212-V213)+0.00000001),1)</f>
        <v>0</v>
      </c>
      <c r="X215" s="22">
        <f t="shared" ref="X215" si="2319">FLOOR(IF(OR(X210=0,X210=1),IF(X214&gt;X211,X211,IF(X208&gt;=X214,X214,X208)+0.00000001),IF(X212&gt;=X211,X211-W213,X212-W213)+0.00000001),1)</f>
        <v>0</v>
      </c>
      <c r="Y215" s="22">
        <f t="shared" ref="Y215" si="2320">FLOOR(IF(OR(Y210=0,Y210=1),IF(Y214&gt;Y211,Y211,IF(Y208&gt;=Y214,Y214,Y208)+0.00000001),IF(Y212&gt;=Y211,Y211-X213,Y212-X213)+0.00000001),1)</f>
        <v>0</v>
      </c>
      <c r="Z215" s="22">
        <f t="shared" ref="Z215" si="2321">FLOOR(IF(OR(Z210=0,Z210=1),IF(Z214&gt;Z211,Z211,IF(Z208&gt;=Z214,Z214,Z208)+0.00000001),IF(Z212&gt;=Z211,Z211-Y213,Z212-Y213)+0.00000001),1)</f>
        <v>0</v>
      </c>
      <c r="AA215" s="22">
        <f t="shared" ref="AA215" si="2322">FLOOR(IF(OR(AA210=0,AA210=1),IF(AA214&gt;AA211,AA211,IF(AA208&gt;=AA214,AA214,AA208)+0.00000001),IF(AA212&gt;=AA211,AA211-Z213,AA212-Z213)+0.00000001),1)</f>
        <v>0</v>
      </c>
      <c r="AB215" s="22">
        <f t="shared" ref="AB215" si="2323">FLOOR(IF(OR(AB210=0,AB210=1),IF(AB214&gt;AB211,AB211,IF(AB208&gt;=AB214,AB214,AB208)+0.00000001),IF(AB212&gt;=AB211,AB211-AA213,AB212-AA213)+0.00000001),1)</f>
        <v>0</v>
      </c>
      <c r="AC215" s="22">
        <f t="shared" ref="AC215" si="2324">FLOOR(IF(OR(AC210=0,AC210=1),IF(AC214&gt;AC211,AC211,IF(AC208&gt;=AC214,AC214,AC208)+0.00000001),IF(AC212&gt;=AC211,AC211-AB213,AC212-AB213)+0.00000001),1)</f>
        <v>0</v>
      </c>
      <c r="AD215" s="22">
        <f t="shared" ref="AD215" si="2325">FLOOR(IF(OR(AD210=0,AD210=1),IF(AD214&gt;AD211,AD211,IF(AD208&gt;=AD214,AD214,AD208)+0.00000001),IF(AD212&gt;=AD211,AD211-AC213,AD212-AC213)+0.00000001),1)</f>
        <v>0</v>
      </c>
      <c r="AE215" s="22">
        <f t="shared" ref="AE215" si="2326">FLOOR(IF(OR(AE210=0,AE210=1),IF(AE214&gt;AE211,AE211,IF(AE208&gt;=AE214,AE214,AE208)+0.00000001),IF(AE212&gt;=AE211,AE211-AD213,AE212-AD213)+0.00000001),1)</f>
        <v>0</v>
      </c>
      <c r="AF215" s="22">
        <f t="shared" ref="AF215" si="2327">FLOOR(IF(OR(AF210=0,AF210=1),IF(AF214&gt;AF211,AF211,IF(AF208&gt;=AF214,AF214,AF208)+0.00000001),IF(AF212&gt;=AF211,AF211-AE213,AF212-AE213)+0.00000001),1)</f>
        <v>0</v>
      </c>
      <c r="AG215" s="22">
        <f t="shared" ref="AG215" si="2328">FLOOR(IF(OR(AG210=0,AG210=1),IF(AG214&gt;AG211,AG211,IF(AG208&gt;=AG214,AG214,AG208)+0.00000001),IF(AG212&gt;=AG211,AG211-AF213,AG212-AF213)+0.00000001),1)</f>
        <v>0</v>
      </c>
      <c r="AH215" s="22">
        <f t="shared" ref="AH215" si="2329">FLOOR(IF(OR(AH210=0,AH210=1),IF(AH214&gt;AH211,AH211,IF(AH208&gt;=AH214,AH214,AH208)+0.00000001),IF(AH212&gt;=AH211,AH211-AG213,AH212-AG213)+0.00000001),1)</f>
        <v>0</v>
      </c>
      <c r="AI215" s="22">
        <f t="shared" ref="AI215" si="2330">FLOOR(IF(OR(AI210=0,AI210=1),IF(AI214&gt;AI211,AI211,IF(AI208&gt;=AI214,AI214,AI208)+0.00000001),IF(AI212&gt;=AI211,AI211-AH213,AI212-AH213)+0.00000001),1)</f>
        <v>0</v>
      </c>
      <c r="AJ215" s="22">
        <f t="shared" ref="AJ215" si="2331">FLOOR(IF(OR(AJ210=0,AJ210=1),IF(AJ214&gt;AJ211,AJ211,IF(AJ208&gt;=AJ214,AJ214,AJ208)+0.00000001),IF(AJ212&gt;=AJ211,AJ211-AI213,AJ212-AI213)+0.00000001),1)</f>
        <v>0</v>
      </c>
      <c r="AK215" s="22">
        <f t="shared" ref="AK215" si="2332">FLOOR(IF(OR(AK210=0,AK210=1),IF(AK214&gt;AK211,AK211,IF(AK208&gt;=AK214,AK214,AK208)+0.00000001),IF(AK212&gt;=AK211,AK211-AJ213,AK212-AJ213)+0.00000001),1)</f>
        <v>0</v>
      </c>
      <c r="AL215" s="22">
        <f t="shared" ref="AL215" si="2333">FLOOR(IF(OR(AL210=0,AL210=1),IF(AL214&gt;AL211,AL211,IF(AL208&gt;=AL214,AL214,AL208)+0.00000001),IF(AL212&gt;=AL211,AL211-AK213,AL212-AK213)+0.00000001),1)</f>
        <v>0</v>
      </c>
      <c r="AM215" s="22">
        <f t="shared" ref="AM215" si="2334">FLOOR(IF(OR(AM210=0,AM210=1),IF(AM214&gt;AM211,AM211,IF(AM208&gt;=AM214,AM214,AM208)+0.00000001),IF(AM212&gt;=AM211,AM211-AL213,AM212-AL213)+0.00000001),1)</f>
        <v>0</v>
      </c>
      <c r="AN215" s="22">
        <f t="shared" ref="AN215" si="2335">FLOOR(IF(OR(AN210=0,AN210=1),IF(AN214&gt;AN211,AN211,IF(AN208&gt;=AN214,AN214,AN208)+0.00000001),IF(AN212&gt;=AN211,AN211-AM213,AN212-AM213)+0.00000001),1)</f>
        <v>0</v>
      </c>
      <c r="AO215" s="22">
        <f t="shared" ref="AO215" si="2336">FLOOR(IF(OR(AO210=0,AO210=1),IF(AO214&gt;AO211,AO211,IF(AO208&gt;=AO214,AO214,AO208)+0.00000001),IF(AO212&gt;=AO211,AO211-AN213,AO212-AN213)+0.00000001),1)</f>
        <v>0</v>
      </c>
      <c r="AP215" s="22">
        <f t="shared" ref="AP215" si="2337">FLOOR(IF(OR(AP210=0,AP210=1),IF(AP214&gt;AP211,AP211,IF(AP208&gt;=AP214,AP214,AP208)+0.00000001),IF(AP212&gt;=AP211,AP211-AO213,AP212-AO213)+0.00000001),1)</f>
        <v>0</v>
      </c>
      <c r="AQ215" s="22">
        <f t="shared" ref="AQ215" si="2338">FLOOR(IF(OR(AQ210=0,AQ210=1),IF(AQ214&gt;AQ211,AQ211,IF(AQ208&gt;=AQ214,AQ214,AQ208)+0.00000001),IF(AQ212&gt;=AQ211,AQ211-AP213,AQ212-AP213)+0.00000001),1)</f>
        <v>0</v>
      </c>
      <c r="AR215" s="22">
        <f t="shared" ref="AR215" si="2339">FLOOR(IF(OR(AR210=0,AR210=1),IF(AR214&gt;AR211,AR211,IF(AR208&gt;=AR214,AR214,AR208)+0.00000001),IF(AR212&gt;=AR211,AR211-AQ213,AR212-AQ213)+0.00000001),1)</f>
        <v>0</v>
      </c>
      <c r="AS215" s="22">
        <f t="shared" ref="AS215" si="2340">FLOOR(IF(OR(AS210=0,AS210=1),IF(AS214&gt;AS211,AS211,IF(AS208&gt;=AS214,AS214,AS208)+0.00000001),IF(AS212&gt;=AS211,AS211-AR213,AS212-AR213)+0.00000001),1)</f>
        <v>0</v>
      </c>
      <c r="AT215" s="22">
        <f t="shared" ref="AT215" si="2341">FLOOR(IF(OR(AT210=0,AT210=1),IF(AT214&gt;AT211,AT211,IF(AT208&gt;=AT214,AT214,AT208)+0.00000001),IF(AT212&gt;=AT211,AT211-AS213,AT212-AS213)+0.00000001),1)</f>
        <v>0</v>
      </c>
      <c r="AU215" s="22">
        <f t="shared" ref="AU215" si="2342">FLOOR(IF(OR(AU210=0,AU210=1),IF(AU214&gt;AU211,AU211,IF(AU208&gt;=AU214,AU214,AU208)+0.00000001),IF(AU212&gt;=AU211,AU211-AT213,AU212-AT213)+0.00000001),1)</f>
        <v>0</v>
      </c>
      <c r="AV215" s="22">
        <f t="shared" ref="AV215" si="2343">FLOOR(IF(OR(AV210=0,AV210=1),IF(AV214&gt;AV211,AV211,IF(AV208&gt;=AV214,AV214,AV208)+0.00000001),IF(AV212&gt;=AV211,AV211-AU213,AV212-AU213)+0.00000001),1)</f>
        <v>0</v>
      </c>
      <c r="AW215" s="22">
        <f t="shared" ref="AW215" si="2344">FLOOR(IF(OR(AW210=0,AW210=1),IF(AW214&gt;AW211,AW211,IF(AW208&gt;=AW214,AW214,AW208)+0.00000001),IF(AW212&gt;=AW211,AW211-AV213,AW212-AV213)+0.00000001),1)</f>
        <v>0</v>
      </c>
      <c r="AX215" s="22">
        <f t="shared" ref="AX215" si="2345">FLOOR(IF(OR(AX210=0,AX210=1),IF(AX214&gt;AX211,AX211,IF(AX208&gt;=AX214,AX214,AX208)+0.00000001),IF(AX212&gt;=AX211,AX211-AW213,AX212-AW213)+0.00000001),1)</f>
        <v>0</v>
      </c>
      <c r="AY215" s="22">
        <f t="shared" ref="AY215" si="2346">FLOOR(IF(OR(AY210=0,AY210=1),IF(AY214&gt;AY211,AY211,IF(AY208&gt;=AY214,AY214,AY208)+0.00000001),IF(AY212&gt;=AY211,AY211-AX213,AY212-AX213)+0.00000001),1)</f>
        <v>0</v>
      </c>
      <c r="AZ215" s="22">
        <f t="shared" ref="AZ215" si="2347">FLOOR(IF(OR(AZ210=0,AZ210=1),IF(AZ214&gt;AZ211,AZ211,IF(AZ208&gt;=AZ214,AZ214,AZ208)+0.00000001),IF(AZ212&gt;=AZ211,AZ211-AY213,AZ212-AY213)+0.00000001),1)</f>
        <v>0</v>
      </c>
      <c r="BA215" s="22">
        <f t="shared" ref="BA215" si="2348">FLOOR(IF(OR(BA210=0,BA210=1),IF(BA214&gt;BA211,BA211,IF(BA208&gt;=BA214,BA214,BA208)+0.00000001),IF(BA212&gt;=BA211,BA211-AZ213,BA212-AZ213)+0.00000001),1)</f>
        <v>0</v>
      </c>
      <c r="BB215" s="22">
        <f t="shared" ref="BB215" si="2349">FLOOR(IF(OR(BB210=0,BB210=1),IF(BB214&gt;BB211,BB211,IF(BB208&gt;=BB214,BB214,BB208)+0.00000001),IF(BB212&gt;=BB211,BB211-BA213,BB212-BA213)+0.00000001),1)</f>
        <v>0</v>
      </c>
      <c r="BC215" s="564"/>
      <c r="BD215" s="487"/>
      <c r="BE215" s="497"/>
    </row>
    <row r="216" spans="1:71" s="51" customFormat="1" ht="29.5" thickBot="1" x14ac:dyDescent="0.4">
      <c r="A216" s="50"/>
      <c r="B216" s="67"/>
      <c r="C216" s="33"/>
      <c r="D216" s="33"/>
      <c r="E216" s="33"/>
      <c r="F216" s="33"/>
      <c r="G216" s="33"/>
      <c r="H216" s="33"/>
      <c r="I216" s="33"/>
      <c r="J216" s="19"/>
      <c r="K216" s="7"/>
      <c r="L216" s="135"/>
      <c r="M216" s="136"/>
      <c r="O216" s="220"/>
      <c r="R216" s="212" t="s">
        <v>104</v>
      </c>
      <c r="S216" s="26">
        <f>IFERROR((S215*$H$119),0)</f>
        <v>0</v>
      </c>
      <c r="T216" s="26">
        <f t="shared" ref="T216:BB216" si="2350">IFERROR((T215*$H$119),0)</f>
        <v>0</v>
      </c>
      <c r="U216" s="26">
        <f t="shared" si="2350"/>
        <v>0</v>
      </c>
      <c r="V216" s="26">
        <f t="shared" si="2350"/>
        <v>0</v>
      </c>
      <c r="W216" s="26">
        <f t="shared" si="2350"/>
        <v>0</v>
      </c>
      <c r="X216" s="26">
        <f t="shared" si="2350"/>
        <v>0</v>
      </c>
      <c r="Y216" s="26">
        <f t="shared" si="2350"/>
        <v>0</v>
      </c>
      <c r="Z216" s="26">
        <f t="shared" si="2350"/>
        <v>0</v>
      </c>
      <c r="AA216" s="26">
        <f t="shared" si="2350"/>
        <v>0</v>
      </c>
      <c r="AB216" s="26">
        <f t="shared" si="2350"/>
        <v>0</v>
      </c>
      <c r="AC216" s="26">
        <f t="shared" si="2350"/>
        <v>0</v>
      </c>
      <c r="AD216" s="26">
        <f t="shared" si="2350"/>
        <v>0</v>
      </c>
      <c r="AE216" s="26">
        <f t="shared" si="2350"/>
        <v>0</v>
      </c>
      <c r="AF216" s="26">
        <f t="shared" si="2350"/>
        <v>0</v>
      </c>
      <c r="AG216" s="26">
        <f t="shared" si="2350"/>
        <v>0</v>
      </c>
      <c r="AH216" s="26">
        <f t="shared" si="2350"/>
        <v>0</v>
      </c>
      <c r="AI216" s="26">
        <f t="shared" si="2350"/>
        <v>0</v>
      </c>
      <c r="AJ216" s="26">
        <f t="shared" si="2350"/>
        <v>0</v>
      </c>
      <c r="AK216" s="26">
        <f t="shared" si="2350"/>
        <v>0</v>
      </c>
      <c r="AL216" s="26">
        <f t="shared" si="2350"/>
        <v>0</v>
      </c>
      <c r="AM216" s="26">
        <f t="shared" si="2350"/>
        <v>0</v>
      </c>
      <c r="AN216" s="26">
        <f t="shared" si="2350"/>
        <v>0</v>
      </c>
      <c r="AO216" s="26">
        <f t="shared" si="2350"/>
        <v>0</v>
      </c>
      <c r="AP216" s="26">
        <f t="shared" si="2350"/>
        <v>0</v>
      </c>
      <c r="AQ216" s="26">
        <f t="shared" si="2350"/>
        <v>0</v>
      </c>
      <c r="AR216" s="26">
        <f t="shared" si="2350"/>
        <v>0</v>
      </c>
      <c r="AS216" s="26">
        <f t="shared" si="2350"/>
        <v>0</v>
      </c>
      <c r="AT216" s="26">
        <f t="shared" si="2350"/>
        <v>0</v>
      </c>
      <c r="AU216" s="26">
        <f t="shared" si="2350"/>
        <v>0</v>
      </c>
      <c r="AV216" s="26">
        <f t="shared" si="2350"/>
        <v>0</v>
      </c>
      <c r="AW216" s="26">
        <f t="shared" si="2350"/>
        <v>0</v>
      </c>
      <c r="AX216" s="26">
        <f t="shared" si="2350"/>
        <v>0</v>
      </c>
      <c r="AY216" s="26">
        <f t="shared" si="2350"/>
        <v>0</v>
      </c>
      <c r="AZ216" s="26">
        <f t="shared" si="2350"/>
        <v>0</v>
      </c>
      <c r="BA216" s="26">
        <f t="shared" si="2350"/>
        <v>0</v>
      </c>
      <c r="BB216" s="26">
        <f t="shared" si="2350"/>
        <v>0</v>
      </c>
      <c r="BC216" s="565"/>
      <c r="BD216" s="488"/>
      <c r="BE216" s="498"/>
      <c r="BH216" s="103">
        <f>SUMIFS($S216:$BB216,$S206:$BB206,"1. SO")</f>
        <v>0</v>
      </c>
      <c r="BI216" s="103">
        <f>SUMIFS($S216:$BB216,$S206:$BB206,"2. SO")</f>
        <v>0</v>
      </c>
      <c r="BJ216" s="103">
        <f>SUMIFS($S216:$BB216,$S206:$BB206,"3. SO")</f>
        <v>0</v>
      </c>
      <c r="BK216" s="103">
        <f>SUMIFS($S216:$BB216,$S206:$BB206,"4. SO")</f>
        <v>0</v>
      </c>
      <c r="BL216" s="103">
        <f>SUMIFS($S216:$BB216,$S206:$BB206,"5. SO")</f>
        <v>0</v>
      </c>
      <c r="BM216" s="103">
        <f>SUMIFS($S216:$BB216,$S206:$BB206,"6. SO")</f>
        <v>0</v>
      </c>
      <c r="BN216" s="103">
        <f>SUMIFS($S216:$BB216,$S206:$BB206,"7. SO")</f>
        <v>0</v>
      </c>
      <c r="BO216" s="103">
        <f>SUMIFS($S216:$BB216,$S206:$BB206,"8. SO")</f>
        <v>0</v>
      </c>
      <c r="BP216" s="103">
        <f>SUMIFS($S216:$BB216,$S206:$BB206,"9. SO")</f>
        <v>0</v>
      </c>
      <c r="BQ216" s="103">
        <f>SUMIFS($S216:$BB216,$S206:$BB206,"10. SO")</f>
        <v>0</v>
      </c>
      <c r="BR216" s="103">
        <f>SUMIFS($S216:$BB216,$S206:$BB206,"11. SO")</f>
        <v>0</v>
      </c>
      <c r="BS216" s="103">
        <f>SUMIFS($S216:$BB216,$S206:$BB206,"12. SO")</f>
        <v>0</v>
      </c>
    </row>
    <row r="217" spans="1:71" s="51" customFormat="1" ht="23" customHeight="1" x14ac:dyDescent="0.35">
      <c r="A217" s="50"/>
      <c r="B217" s="67"/>
      <c r="C217" s="33"/>
      <c r="D217" s="33"/>
      <c r="E217" s="33"/>
      <c r="F217" s="33"/>
      <c r="G217" s="33"/>
      <c r="H217" s="33"/>
      <c r="I217" s="33"/>
      <c r="J217" s="19"/>
      <c r="K217" s="7"/>
      <c r="L217" s="135"/>
      <c r="M217" s="136"/>
      <c r="N217" s="465"/>
      <c r="O217" s="470" t="s">
        <v>10</v>
      </c>
      <c r="P217" s="466"/>
      <c r="Q217" s="468"/>
      <c r="R217" s="210" t="s">
        <v>390</v>
      </c>
      <c r="S217" s="117"/>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7"/>
      <c r="AX217" s="117"/>
      <c r="AY217" s="117"/>
      <c r="AZ217" s="117"/>
      <c r="BA217" s="117"/>
      <c r="BB217" s="117"/>
      <c r="BC217" s="563">
        <f>SUM(S226:BB226)</f>
        <v>0</v>
      </c>
      <c r="BD217" s="486">
        <f>SUM(S227:BB227)</f>
        <v>0</v>
      </c>
      <c r="BE217" s="571"/>
    </row>
    <row r="218" spans="1:71" s="51" customFormat="1" ht="23" customHeight="1" x14ac:dyDescent="0.35">
      <c r="A218" s="50"/>
      <c r="B218" s="67"/>
      <c r="C218" s="33"/>
      <c r="D218" s="33"/>
      <c r="E218" s="33"/>
      <c r="F218" s="33"/>
      <c r="G218" s="33"/>
      <c r="H218" s="33"/>
      <c r="I218" s="33"/>
      <c r="J218" s="19"/>
      <c r="K218" s="7"/>
      <c r="L218" s="135"/>
      <c r="M218" s="136"/>
      <c r="N218" s="465"/>
      <c r="O218" s="470"/>
      <c r="P218" s="467"/>
      <c r="Q218" s="469"/>
      <c r="R218" s="210" t="s">
        <v>77</v>
      </c>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c r="AT218" s="118"/>
      <c r="AU218" s="118"/>
      <c r="AV218" s="118"/>
      <c r="AW218" s="118"/>
      <c r="AX218" s="118"/>
      <c r="AY218" s="118"/>
      <c r="AZ218" s="118"/>
      <c r="BA218" s="118"/>
      <c r="BB218" s="118"/>
      <c r="BC218" s="564"/>
      <c r="BD218" s="487"/>
      <c r="BE218" s="497"/>
    </row>
    <row r="219" spans="1:71" s="51" customFormat="1" ht="29" x14ac:dyDescent="0.35">
      <c r="A219" s="50"/>
      <c r="B219" s="67"/>
      <c r="C219" s="33"/>
      <c r="D219" s="33"/>
      <c r="E219" s="33"/>
      <c r="F219" s="33"/>
      <c r="G219" s="33"/>
      <c r="H219" s="33"/>
      <c r="I219" s="33"/>
      <c r="J219" s="19"/>
      <c r="K219" s="7"/>
      <c r="L219" s="135"/>
      <c r="M219" s="136"/>
      <c r="N219" s="465"/>
      <c r="O219" s="470"/>
      <c r="P219" s="467"/>
      <c r="Q219" s="469"/>
      <c r="R219" s="210" t="s">
        <v>88</v>
      </c>
      <c r="S219" s="119"/>
      <c r="T219" s="119"/>
      <c r="U219" s="119"/>
      <c r="V219" s="119"/>
      <c r="W219" s="119"/>
      <c r="X219" s="119"/>
      <c r="Y219" s="119"/>
      <c r="Z219" s="119"/>
      <c r="AA219" s="119"/>
      <c r="AB219" s="119"/>
      <c r="AC219" s="119"/>
      <c r="AD219" s="119"/>
      <c r="AE219" s="119"/>
      <c r="AF219" s="119"/>
      <c r="AG219" s="119"/>
      <c r="AH219" s="119"/>
      <c r="AI219" s="119"/>
      <c r="AJ219" s="119"/>
      <c r="AK219" s="119"/>
      <c r="AL219" s="119"/>
      <c r="AM219" s="119"/>
      <c r="AN219" s="119"/>
      <c r="AO219" s="119"/>
      <c r="AP219" s="119"/>
      <c r="AQ219" s="119"/>
      <c r="AR219" s="119"/>
      <c r="AS219" s="119"/>
      <c r="AT219" s="119"/>
      <c r="AU219" s="119"/>
      <c r="AV219" s="119"/>
      <c r="AW219" s="119"/>
      <c r="AX219" s="119"/>
      <c r="AY219" s="119"/>
      <c r="AZ219" s="119"/>
      <c r="BA219" s="119"/>
      <c r="BB219" s="119"/>
      <c r="BC219" s="564"/>
      <c r="BD219" s="487"/>
      <c r="BE219" s="497"/>
    </row>
    <row r="220" spans="1:71" s="51" customFormat="1" ht="14.5" hidden="1" customHeight="1" x14ac:dyDescent="0.35">
      <c r="A220" s="50"/>
      <c r="B220" s="67"/>
      <c r="C220" s="33"/>
      <c r="D220" s="33"/>
      <c r="E220" s="33"/>
      <c r="F220" s="33"/>
      <c r="G220" s="33"/>
      <c r="H220" s="33"/>
      <c r="I220" s="33"/>
      <c r="J220" s="19"/>
      <c r="K220" s="7"/>
      <c r="L220" s="135"/>
      <c r="M220" s="136"/>
      <c r="N220" s="465"/>
      <c r="O220" s="220"/>
      <c r="P220" s="358"/>
      <c r="Q220" s="363"/>
      <c r="R220" s="211" t="s">
        <v>89</v>
      </c>
      <c r="S220" s="20">
        <f>IF(S218&lt;&gt;0,1,0)</f>
        <v>0</v>
      </c>
      <c r="T220" s="20">
        <f t="shared" ref="T220" si="2351">IF(S220&gt;0,S220+1,IF(T218&lt;&gt;0,1,0))</f>
        <v>0</v>
      </c>
      <c r="U220" s="20">
        <f t="shared" ref="U220" si="2352">IF(T220&gt;0,T220+1,IF(U218&lt;&gt;0,1,0))</f>
        <v>0</v>
      </c>
      <c r="V220" s="20">
        <f t="shared" ref="V220" si="2353">IF(U220&gt;0,U220+1,IF(V218&lt;&gt;0,1,0))</f>
        <v>0</v>
      </c>
      <c r="W220" s="20">
        <f t="shared" ref="W220" si="2354">IF(V220&gt;0,V220+1,IF(W218&lt;&gt;0,1,0))</f>
        <v>0</v>
      </c>
      <c r="X220" s="20">
        <f t="shared" ref="X220" si="2355">IF(W220&gt;0,W220+1,IF(X218&lt;&gt;0,1,0))</f>
        <v>0</v>
      </c>
      <c r="Y220" s="20">
        <f t="shared" ref="Y220" si="2356">IF(X220&gt;0,X220+1,IF(Y218&lt;&gt;0,1,0))</f>
        <v>0</v>
      </c>
      <c r="Z220" s="20">
        <f t="shared" ref="Z220" si="2357">IF(Y220&gt;0,Y220+1,IF(Z218&lt;&gt;0,1,0))</f>
        <v>0</v>
      </c>
      <c r="AA220" s="20">
        <f t="shared" ref="AA220" si="2358">IF(Z220&gt;0,Z220+1,IF(AA218&lt;&gt;0,1,0))</f>
        <v>0</v>
      </c>
      <c r="AB220" s="20">
        <f t="shared" ref="AB220" si="2359">IF(AA220&gt;0,AA220+1,IF(AB218&lt;&gt;0,1,0))</f>
        <v>0</v>
      </c>
      <c r="AC220" s="20">
        <f t="shared" ref="AC220" si="2360">IF(AB220&gt;0,AB220+1,IF(AC218&lt;&gt;0,1,0))</f>
        <v>0</v>
      </c>
      <c r="AD220" s="20">
        <f t="shared" ref="AD220" si="2361">IF(AC220&gt;0,AC220+1,IF(AD218&lt;&gt;0,1,0))</f>
        <v>0</v>
      </c>
      <c r="AE220" s="20">
        <f t="shared" ref="AE220" si="2362">IF(AD220&gt;0,AD220+1,IF(AE218&lt;&gt;0,1,0))</f>
        <v>0</v>
      </c>
      <c r="AF220" s="20">
        <f t="shared" ref="AF220" si="2363">IF(AE220&gt;0,AE220+1,IF(AF218&lt;&gt;0,1,0))</f>
        <v>0</v>
      </c>
      <c r="AG220" s="20">
        <f t="shared" ref="AG220" si="2364">IF(AF220&gt;0,AF220+1,IF(AG218&lt;&gt;0,1,0))</f>
        <v>0</v>
      </c>
      <c r="AH220" s="20">
        <f t="shared" ref="AH220" si="2365">IF(AG220&gt;0,AG220+1,IF(AH218&lt;&gt;0,1,0))</f>
        <v>0</v>
      </c>
      <c r="AI220" s="20">
        <f t="shared" ref="AI220" si="2366">IF(AH220&gt;0,AH220+1,IF(AI218&lt;&gt;0,1,0))</f>
        <v>0</v>
      </c>
      <c r="AJ220" s="20">
        <f t="shared" ref="AJ220" si="2367">IF(AI220&gt;0,AI220+1,IF(AJ218&lt;&gt;0,1,0))</f>
        <v>0</v>
      </c>
      <c r="AK220" s="20">
        <f t="shared" ref="AK220" si="2368">IF(AJ220&gt;0,AJ220+1,IF(AK218&lt;&gt;0,1,0))</f>
        <v>0</v>
      </c>
      <c r="AL220" s="20">
        <f t="shared" ref="AL220" si="2369">IF(AK220&gt;0,AK220+1,IF(AL218&lt;&gt;0,1,0))</f>
        <v>0</v>
      </c>
      <c r="AM220" s="20">
        <f t="shared" ref="AM220" si="2370">IF(AL220&gt;0,AL220+1,IF(AM218&lt;&gt;0,1,0))</f>
        <v>0</v>
      </c>
      <c r="AN220" s="20">
        <f t="shared" ref="AN220" si="2371">IF(AM220&gt;0,AM220+1,IF(AN218&lt;&gt;0,1,0))</f>
        <v>0</v>
      </c>
      <c r="AO220" s="20">
        <f t="shared" ref="AO220" si="2372">IF(AN220&gt;0,AN220+1,IF(AO218&lt;&gt;0,1,0))</f>
        <v>0</v>
      </c>
      <c r="AP220" s="20">
        <f t="shared" ref="AP220" si="2373">IF(AO220&gt;0,AO220+1,IF(AP218&lt;&gt;0,1,0))</f>
        <v>0</v>
      </c>
      <c r="AQ220" s="20">
        <f t="shared" ref="AQ220" si="2374">IF(AP220&gt;0,AP220+1,IF(AQ218&lt;&gt;0,1,0))</f>
        <v>0</v>
      </c>
      <c r="AR220" s="20">
        <f t="shared" ref="AR220" si="2375">IF(AQ220&gt;0,AQ220+1,IF(AR218&lt;&gt;0,1,0))</f>
        <v>0</v>
      </c>
      <c r="AS220" s="20">
        <f t="shared" ref="AS220" si="2376">IF(AR220&gt;0,AR220+1,IF(AS218&lt;&gt;0,1,0))</f>
        <v>0</v>
      </c>
      <c r="AT220" s="20">
        <f t="shared" ref="AT220" si="2377">IF(AS220&gt;0,AS220+1,IF(AT218&lt;&gt;0,1,0))</f>
        <v>0</v>
      </c>
      <c r="AU220" s="20">
        <f t="shared" ref="AU220" si="2378">IF(AT220&gt;0,AT220+1,IF(AU218&lt;&gt;0,1,0))</f>
        <v>0</v>
      </c>
      <c r="AV220" s="20">
        <f t="shared" ref="AV220" si="2379">IF(AU220&gt;0,AU220+1,IF(AV218&lt;&gt;0,1,0))</f>
        <v>0</v>
      </c>
      <c r="AW220" s="20">
        <f t="shared" ref="AW220" si="2380">IF(AV220&gt;0,AV220+1,IF(AW218&lt;&gt;0,1,0))</f>
        <v>0</v>
      </c>
      <c r="AX220" s="20">
        <f t="shared" ref="AX220" si="2381">IF(AW220&gt;0,AW220+1,IF(AX218&lt;&gt;0,1,0))</f>
        <v>0</v>
      </c>
      <c r="AY220" s="20">
        <f t="shared" ref="AY220" si="2382">IF(AX220&gt;0,AX220+1,IF(AY218&lt;&gt;0,1,0))</f>
        <v>0</v>
      </c>
      <c r="AZ220" s="20">
        <f t="shared" ref="AZ220" si="2383">IF(AY220&gt;0,AY220+1,IF(AZ218&lt;&gt;0,1,0))</f>
        <v>0</v>
      </c>
      <c r="BA220" s="20">
        <f t="shared" ref="BA220" si="2384">IF(AZ220&gt;0,AZ220+1,IF(BA218&lt;&gt;0,1,0))</f>
        <v>0</v>
      </c>
      <c r="BB220" s="20">
        <f t="shared" ref="BB220" si="2385">IF(BA220&gt;0,BA220+1,IF(BB218&lt;&gt;0,1,0))</f>
        <v>0</v>
      </c>
      <c r="BC220" s="564"/>
      <c r="BD220" s="487"/>
      <c r="BE220" s="497"/>
    </row>
    <row r="221" spans="1:71" s="51" customFormat="1" ht="14.5" hidden="1" customHeight="1" x14ac:dyDescent="0.35">
      <c r="A221" s="50"/>
      <c r="B221" s="67"/>
      <c r="C221" s="33"/>
      <c r="D221" s="33"/>
      <c r="E221" s="33"/>
      <c r="F221" s="33"/>
      <c r="G221" s="33"/>
      <c r="H221" s="33"/>
      <c r="I221" s="33"/>
      <c r="J221" s="19"/>
      <c r="K221" s="7"/>
      <c r="L221" s="135"/>
      <c r="M221" s="136"/>
      <c r="N221" s="465"/>
      <c r="O221" s="220"/>
      <c r="P221" s="358"/>
      <c r="Q221" s="363"/>
      <c r="R221" s="211" t="s">
        <v>90</v>
      </c>
      <c r="S221" s="20">
        <f>S220</f>
        <v>0</v>
      </c>
      <c r="T221" s="20">
        <f>IF(T220=0,0,IF(OR(S221=0,S221=12),1,S221+1))</f>
        <v>0</v>
      </c>
      <c r="U221" s="20">
        <f t="shared" ref="U221" si="2386">IF(U220=0,0,IF(OR(T221=0,T221=12),1,T221+1))</f>
        <v>0</v>
      </c>
      <c r="V221" s="20">
        <f t="shared" ref="V221" si="2387">IF(V220=0,0,IF(OR(U221=0,U221=12),1,U221+1))</f>
        <v>0</v>
      </c>
      <c r="W221" s="20">
        <f t="shared" ref="W221" si="2388">IF(W220=0,0,IF(OR(V221=0,V221=12),1,V221+1))</f>
        <v>0</v>
      </c>
      <c r="X221" s="20">
        <f t="shared" ref="X221" si="2389">IF(X220=0,0,IF(OR(W221=0,W221=12),1,W221+1))</f>
        <v>0</v>
      </c>
      <c r="Y221" s="20">
        <f t="shared" ref="Y221" si="2390">IF(Y220=0,0,IF(OR(X221=0,X221=12),1,X221+1))</f>
        <v>0</v>
      </c>
      <c r="Z221" s="20">
        <f t="shared" ref="Z221" si="2391">IF(Z220=0,0,IF(OR(Y221=0,Y221=12),1,Y221+1))</f>
        <v>0</v>
      </c>
      <c r="AA221" s="20">
        <f t="shared" ref="AA221" si="2392">IF(AA220=0,0,IF(OR(Z221=0,Z221=12),1,Z221+1))</f>
        <v>0</v>
      </c>
      <c r="AB221" s="20">
        <f t="shared" ref="AB221" si="2393">IF(AB220=0,0,IF(OR(AA221=0,AA221=12),1,AA221+1))</f>
        <v>0</v>
      </c>
      <c r="AC221" s="20">
        <f t="shared" ref="AC221" si="2394">IF(AC220=0,0,IF(OR(AB221=0,AB221=12),1,AB221+1))</f>
        <v>0</v>
      </c>
      <c r="AD221" s="20">
        <f t="shared" ref="AD221" si="2395">IF(AD220=0,0,IF(OR(AC221=0,AC221=12),1,AC221+1))</f>
        <v>0</v>
      </c>
      <c r="AE221" s="20">
        <f t="shared" ref="AE221" si="2396">IF(AE220=0,0,IF(OR(AD221=0,AD221=12),1,AD221+1))</f>
        <v>0</v>
      </c>
      <c r="AF221" s="20">
        <f t="shared" ref="AF221" si="2397">IF(AF220=0,0,IF(OR(AE221=0,AE221=12),1,AE221+1))</f>
        <v>0</v>
      </c>
      <c r="AG221" s="20">
        <f t="shared" ref="AG221" si="2398">IF(AG220=0,0,IF(OR(AF221=0,AF221=12),1,AF221+1))</f>
        <v>0</v>
      </c>
      <c r="AH221" s="20">
        <f t="shared" ref="AH221" si="2399">IF(AH220=0,0,IF(OR(AG221=0,AG221=12),1,AG221+1))</f>
        <v>0</v>
      </c>
      <c r="AI221" s="20">
        <f t="shared" ref="AI221" si="2400">IF(AI220=0,0,IF(OR(AH221=0,AH221=12),1,AH221+1))</f>
        <v>0</v>
      </c>
      <c r="AJ221" s="20">
        <f t="shared" ref="AJ221" si="2401">IF(AJ220=0,0,IF(OR(AI221=0,AI221=12),1,AI221+1))</f>
        <v>0</v>
      </c>
      <c r="AK221" s="20">
        <f t="shared" ref="AK221" si="2402">IF(AK220=0,0,IF(OR(AJ221=0,AJ221=12),1,AJ221+1))</f>
        <v>0</v>
      </c>
      <c r="AL221" s="20">
        <f t="shared" ref="AL221" si="2403">IF(AL220=0,0,IF(OR(AK221=0,AK221=12),1,AK221+1))</f>
        <v>0</v>
      </c>
      <c r="AM221" s="20">
        <f t="shared" ref="AM221" si="2404">IF(AM220=0,0,IF(OR(AL221=0,AL221=12),1,AL221+1))</f>
        <v>0</v>
      </c>
      <c r="AN221" s="20">
        <f t="shared" ref="AN221" si="2405">IF(AN220=0,0,IF(OR(AM221=0,AM221=12),1,AM221+1))</f>
        <v>0</v>
      </c>
      <c r="AO221" s="20">
        <f t="shared" ref="AO221" si="2406">IF(AO220=0,0,IF(OR(AN221=0,AN221=12),1,AN221+1))</f>
        <v>0</v>
      </c>
      <c r="AP221" s="20">
        <f t="shared" ref="AP221" si="2407">IF(AP220=0,0,IF(OR(AO221=0,AO221=12),1,AO221+1))</f>
        <v>0</v>
      </c>
      <c r="AQ221" s="20">
        <f t="shared" ref="AQ221" si="2408">IF(AQ220=0,0,IF(OR(AP221=0,AP221=12),1,AP221+1))</f>
        <v>0</v>
      </c>
      <c r="AR221" s="20">
        <f t="shared" ref="AR221" si="2409">IF(AR220=0,0,IF(OR(AQ221=0,AQ221=12),1,AQ221+1))</f>
        <v>0</v>
      </c>
      <c r="AS221" s="20">
        <f t="shared" ref="AS221" si="2410">IF(AS220=0,0,IF(OR(AR221=0,AR221=12),1,AR221+1))</f>
        <v>0</v>
      </c>
      <c r="AT221" s="20">
        <f t="shared" ref="AT221" si="2411">IF(AT220=0,0,IF(OR(AS221=0,AS221=12),1,AS221+1))</f>
        <v>0</v>
      </c>
      <c r="AU221" s="20">
        <f t="shared" ref="AU221" si="2412">IF(AU220=0,0,IF(OR(AT221=0,AT221=12),1,AT221+1))</f>
        <v>0</v>
      </c>
      <c r="AV221" s="20">
        <f t="shared" ref="AV221" si="2413">IF(AV220=0,0,IF(OR(AU221=0,AU221=12),1,AU221+1))</f>
        <v>0</v>
      </c>
      <c r="AW221" s="20">
        <f t="shared" ref="AW221" si="2414">IF(AW220=0,0,IF(OR(AV221=0,AV221=12),1,AV221+1))</f>
        <v>0</v>
      </c>
      <c r="AX221" s="20">
        <f t="shared" ref="AX221" si="2415">IF(AX220=0,0,IF(OR(AW221=0,AW221=12),1,AW221+1))</f>
        <v>0</v>
      </c>
      <c r="AY221" s="20">
        <f t="shared" ref="AY221" si="2416">IF(AY220=0,0,IF(OR(AX221=0,AX221=12),1,AX221+1))</f>
        <v>0</v>
      </c>
      <c r="AZ221" s="20">
        <f t="shared" ref="AZ221" si="2417">IF(AZ220=0,0,IF(OR(AY221=0,AY221=12),1,AY221+1))</f>
        <v>0</v>
      </c>
      <c r="BA221" s="20">
        <f t="shared" ref="BA221" si="2418">IF(BA220=0,0,IF(OR(AZ221=0,AZ221=12),1,AZ221+1))</f>
        <v>0</v>
      </c>
      <c r="BB221" s="20">
        <f t="shared" ref="BB221" si="2419">IF(BB220=0,0,IF(OR(BA221=0,BA221=12),1,BA221+1))</f>
        <v>0</v>
      </c>
      <c r="BC221" s="564"/>
      <c r="BD221" s="487"/>
      <c r="BE221" s="497"/>
    </row>
    <row r="222" spans="1:71" s="51" customFormat="1" ht="43.5" x14ac:dyDescent="0.35">
      <c r="A222" s="50"/>
      <c r="B222" s="67"/>
      <c r="C222" s="33"/>
      <c r="D222" s="33"/>
      <c r="E222" s="33"/>
      <c r="F222" s="33"/>
      <c r="G222" s="33"/>
      <c r="H222" s="33"/>
      <c r="I222" s="33"/>
      <c r="J222" s="19"/>
      <c r="K222" s="7"/>
      <c r="L222" s="135"/>
      <c r="M222" s="136"/>
      <c r="N222" s="465"/>
      <c r="O222" s="220"/>
      <c r="R222" s="210" t="s">
        <v>165</v>
      </c>
      <c r="S222" s="22">
        <f>IF(S221&gt;0,IF(S225&gt;$F119,$F119,S225),0)</f>
        <v>0</v>
      </c>
      <c r="T222" s="22">
        <f>IF(T221&gt;0,IF((SUMIFS($S224:S224,$S221:S221,12)+IF(S221=12,0,S222)+T225)&gt;=$F119,$F119-FLOOR(SUMIFS($S224:S224,$S221:S221,12),1),IF(T221=1,T225,T225+S222)),0)</f>
        <v>0</v>
      </c>
      <c r="U222" s="22">
        <f>IF(U221&gt;0,IF((SUMIFS($S224:T224,$S221:T221,12)+IF(T221=12,0,T222)+U225)&gt;=$F119,$F119-FLOOR(SUMIFS($S224:T224,$S221:T221,12),1),IF(U221=1,U225,U225+T222)),0)</f>
        <v>0</v>
      </c>
      <c r="V222" s="22">
        <f>IF(V221&gt;0,IF((SUMIFS($S224:U224,$S221:U221,12)+IF(U221=12,0,U222)+V225)&gt;=$F119,$F119-FLOOR(SUMIFS($S224:U224,$S221:U221,12),1),IF(V221=1,V225,V225+U222)),0)</f>
        <v>0</v>
      </c>
      <c r="W222" s="22">
        <f>IF(W221&gt;0,IF((SUMIFS($S224:V224,$S221:V221,12)+IF(V221=12,0,V222)+W225)&gt;=$F119,$F119-FLOOR(SUMIFS($S224:V224,$S221:V221,12),1),IF(W221=1,W225,W225+V222)),0)</f>
        <v>0</v>
      </c>
      <c r="X222" s="22">
        <f>IF(X221&gt;0,IF((SUMIFS($S224:W224,$S221:W221,12)+IF(W221=12,0,W222)+X225)&gt;=$F119,$F119-FLOOR(SUMIFS($S224:W224,$S221:W221,12),1),IF(X221=1,X225,X225+W222)),0)</f>
        <v>0</v>
      </c>
      <c r="Y222" s="22">
        <f>IF(Y221&gt;0,IF((SUMIFS($S224:X224,$S221:X221,12)+IF(X221=12,0,X222)+Y225)&gt;=$F119,$F119-FLOOR(SUMIFS($S224:X224,$S221:X221,12),1),IF(Y221=1,Y225,Y225+X222)),0)</f>
        <v>0</v>
      </c>
      <c r="Z222" s="22">
        <f>IF(Z221&gt;0,IF((SUMIFS($S224:Y224,$S221:Y221,12)+IF(Y221=12,0,Y222)+Z225)&gt;=$F119,$F119-FLOOR(SUMIFS($S224:Y224,$S221:Y221,12),1),IF(Z221=1,Z225,Z225+Y222)),0)</f>
        <v>0</v>
      </c>
      <c r="AA222" s="22">
        <f>IF(AA221&gt;0,IF((SUMIFS($S224:Z224,$S221:Z221,12)+IF(Z221=12,0,Z222)+AA225)&gt;=$F119,$F119-FLOOR(SUMIFS($S224:Z224,$S221:Z221,12),1),IF(AA221=1,AA225,AA225+Z222)),0)</f>
        <v>0</v>
      </c>
      <c r="AB222" s="22">
        <f>IF(AB221&gt;0,IF((SUMIFS($S224:AA224,$S221:AA221,12)+IF(AA221=12,0,AA222)+AB225)&gt;=$F119,$F119-FLOOR(SUMIFS($S224:AA224,$S221:AA221,12),1),IF(AB221=1,AB225,AB225+AA222)),0)</f>
        <v>0</v>
      </c>
      <c r="AC222" s="22">
        <f>IF(AC221&gt;0,IF((SUMIFS($S224:AB224,$S221:AB221,12)+IF(AB221=12,0,AB222)+AC225)&gt;=$F119,$F119-FLOOR(SUMIFS($S224:AB224,$S221:AB221,12),1),IF(AC221=1,AC225,AC225+AB222)),0)</f>
        <v>0</v>
      </c>
      <c r="AD222" s="22">
        <f>IF(AD221&gt;0,IF((SUMIFS($S224:AC224,$S221:AC221,12)+IF(AC221=12,0,AC222)+AD225)&gt;=$F119,$F119-FLOOR(SUMIFS($S224:AC224,$S221:AC221,12),1),IF(AD221=1,AD225,AD225+AC222)),0)</f>
        <v>0</v>
      </c>
      <c r="AE222" s="22">
        <f>IF(AE221&gt;0,IF((SUMIFS($S224:AD224,$S221:AD221,12)+IF(AD221=12,0,AD222)+AE225)&gt;=$F119,$F119-FLOOR(SUMIFS($S224:AD224,$S221:AD221,12),1),IF(AE221=1,AE225,AE225+AD222)),0)</f>
        <v>0</v>
      </c>
      <c r="AF222" s="22">
        <f>IF(AF221&gt;0,IF((SUMIFS($S224:AE224,$S221:AE221,12)+IF(AE221=12,0,AE222)+AF225)&gt;=$F119,$F119-FLOOR(SUMIFS($S224:AE224,$S221:AE221,12),1),IF(AF221=1,AF225,AF225+AE222)),0)</f>
        <v>0</v>
      </c>
      <c r="AG222" s="22">
        <f>IF(AG221&gt;0,IF((SUMIFS($S224:AF224,$S221:AF221,12)+IF(AF221=12,0,AF222)+AG225)&gt;=$F119,$F119-FLOOR(SUMIFS($S224:AF224,$S221:AF221,12),1),IF(AG221=1,AG225,AG225+AF222)),0)</f>
        <v>0</v>
      </c>
      <c r="AH222" s="22">
        <f>IF(AH221&gt;0,IF((SUMIFS($S224:AG224,$S221:AG221,12)+IF(AG221=12,0,AG222)+AH225)&gt;=$F119,$F119-FLOOR(SUMIFS($S224:AG224,$S221:AG221,12),1),IF(AH221=1,AH225,AH225+AG222)),0)</f>
        <v>0</v>
      </c>
      <c r="AI222" s="22">
        <f>IF(AI221&gt;0,IF((SUMIFS($S224:AH224,$S221:AH221,12)+IF(AH221=12,0,AH222)+AI225)&gt;=$F119,$F119-FLOOR(SUMIFS($S224:AH224,$S221:AH221,12),1),IF(AI221=1,AI225,AI225+AH222)),0)</f>
        <v>0</v>
      </c>
      <c r="AJ222" s="22">
        <f>IF(AJ221&gt;0,IF((SUMIFS($S224:AI224,$S221:AI221,12)+IF(AI221=12,0,AI222)+AJ225)&gt;=$F119,$F119-FLOOR(SUMIFS($S224:AI224,$S221:AI221,12),1),IF(AJ221=1,AJ225,AJ225+AI222)),0)</f>
        <v>0</v>
      </c>
      <c r="AK222" s="22">
        <f>IF(AK221&gt;0,IF((SUMIFS($S224:AJ224,$S221:AJ221,12)+IF(AJ221=12,0,AJ222)+AK225)&gt;=$F119,$F119-FLOOR(SUMIFS($S224:AJ224,$S221:AJ221,12),1),IF(AK221=1,AK225,AK225+AJ222)),0)</f>
        <v>0</v>
      </c>
      <c r="AL222" s="22">
        <f>IF(AL221&gt;0,IF((SUMIFS($S224:AK224,$S221:AK221,12)+IF(AK221=12,0,AK222)+AL225)&gt;=$F119,$F119-FLOOR(SUMIFS($S224:AK224,$S221:AK221,12),1),IF(AL221=1,AL225,AL225+AK222)),0)</f>
        <v>0</v>
      </c>
      <c r="AM222" s="22">
        <f>IF(AM221&gt;0,IF((SUMIFS($S224:AL224,$S221:AL221,12)+IF(AL221=12,0,AL222)+AM225)&gt;=$F119,$F119-FLOOR(SUMIFS($S224:AL224,$S221:AL221,12),1),IF(AM221=1,AM225,AM225+AL222)),0)</f>
        <v>0</v>
      </c>
      <c r="AN222" s="22">
        <f>IF(AN221&gt;0,IF((SUMIFS($S224:AM224,$S221:AM221,12)+IF(AM221=12,0,AM222)+AN225)&gt;=$F119,$F119-FLOOR(SUMIFS($S224:AM224,$S221:AM221,12),1),IF(AN221=1,AN225,AN225+AM222)),0)</f>
        <v>0</v>
      </c>
      <c r="AO222" s="22">
        <f>IF(AO221&gt;0,IF((SUMIFS($S224:AN224,$S221:AN221,12)+IF(AN221=12,0,AN222)+AO225)&gt;=$F119,$F119-FLOOR(SUMIFS($S224:AN224,$S221:AN221,12),1),IF(AO221=1,AO225,AO225+AN222)),0)</f>
        <v>0</v>
      </c>
      <c r="AP222" s="22">
        <f>IF(AP221&gt;0,IF((SUMIFS($S224:AO224,$S221:AO221,12)+IF(AO221=12,0,AO222)+AP225)&gt;=$F119,$F119-FLOOR(SUMIFS($S224:AO224,$S221:AO221,12),1),IF(AP221=1,AP225,AP225+AO222)),0)</f>
        <v>0</v>
      </c>
      <c r="AQ222" s="22">
        <f>IF(AQ221&gt;0,IF((SUMIFS($S224:AP224,$S221:AP221,12)+IF(AP221=12,0,AP222)+AQ225)&gt;=$F119,$F119-FLOOR(SUMIFS($S224:AP224,$S221:AP221,12),1),IF(AQ221=1,AQ225,AQ225+AP222)),0)</f>
        <v>0</v>
      </c>
      <c r="AR222" s="22">
        <f>IF(AR221&gt;0,IF((SUMIFS($S224:AQ224,$S221:AQ221,12)+IF(AQ221=12,0,AQ222)+AR225)&gt;=$F119,$F119-FLOOR(SUMIFS($S224:AQ224,$S221:AQ221,12),1),IF(AR221=1,AR225,AR225+AQ222)),0)</f>
        <v>0</v>
      </c>
      <c r="AS222" s="22">
        <f>IF(AS221&gt;0,IF((SUMIFS($S224:AR224,$S221:AR221,12)+IF(AR221=12,0,AR222)+AS225)&gt;=$F119,$F119-FLOOR(SUMIFS($S224:AR224,$S221:AR221,12),1),IF(AS221=1,AS225,AS225+AR222)),0)</f>
        <v>0</v>
      </c>
      <c r="AT222" s="22">
        <f>IF(AT221&gt;0,IF((SUMIFS($S224:AS224,$S221:AS221,12)+IF(AS221=12,0,AS222)+AT225)&gt;=$F119,$F119-FLOOR(SUMIFS($S224:AS224,$S221:AS221,12),1),IF(AT221=1,AT225,AT225+AS222)),0)</f>
        <v>0</v>
      </c>
      <c r="AU222" s="22">
        <f>IF(AU221&gt;0,IF((SUMIFS($S224:AT224,$S221:AT221,12)+IF(AT221=12,0,AT222)+AU225)&gt;=$F119,$F119-FLOOR(SUMIFS($S224:AT224,$S221:AT221,12),1),IF(AU221=1,AU225,AU225+AT222)),0)</f>
        <v>0</v>
      </c>
      <c r="AV222" s="22">
        <f>IF(AV221&gt;0,IF((SUMIFS($S224:AU224,$S221:AU221,12)+IF(AU221=12,0,AU222)+AV225)&gt;=$F119,$F119-FLOOR(SUMIFS($S224:AU224,$S221:AU221,12),1),IF(AV221=1,AV225,AV225+AU222)),0)</f>
        <v>0</v>
      </c>
      <c r="AW222" s="22">
        <f>IF(AW221&gt;0,IF((SUMIFS($S224:AV224,$S221:AV221,12)+IF(AV221=12,0,AV222)+AW225)&gt;=$F119,$F119-FLOOR(SUMIFS($S224:AV224,$S221:AV221,12),1),IF(AW221=1,AW225,AW225+AV222)),0)</f>
        <v>0</v>
      </c>
      <c r="AX222" s="22">
        <f>IF(AX221&gt;0,IF((SUMIFS($S224:AW224,$S221:AW221,12)+IF(AW221=12,0,AW222)+AX225)&gt;=$F119,$F119-FLOOR(SUMIFS($S224:AW224,$S221:AW221,12),1),IF(AX221=1,AX225,AX225+AW222)),0)</f>
        <v>0</v>
      </c>
      <c r="AY222" s="22">
        <f>IF(AY221&gt;0,IF((SUMIFS($S224:AX224,$S221:AX221,12)+IF(AX221=12,0,AX222)+AY225)&gt;=$F119,$F119-FLOOR(SUMIFS($S224:AX224,$S221:AX221,12),1),IF(AY221=1,AY225,AY225+AX222)),0)</f>
        <v>0</v>
      </c>
      <c r="AZ222" s="22">
        <f>IF(AZ221&gt;0,IF((SUMIFS($S224:AY224,$S221:AY221,12)+IF(AY221=12,0,AY222)+AZ225)&gt;=$F119,$F119-FLOOR(SUMIFS($S224:AY224,$S221:AY221,12),1),IF(AZ221=1,AZ225,AZ225+AY222)),0)</f>
        <v>0</v>
      </c>
      <c r="BA222" s="22">
        <f>IF(BA221&gt;0,IF((SUMIFS($S224:AZ224,$S221:AZ221,12)+IF(AZ221=12,0,AZ222)+BA225)&gt;=$F119,$F119-FLOOR(SUMIFS($S224:AZ224,$S221:AZ221,12),1),IF(BA221=1,BA225,BA225+AZ222)),0)</f>
        <v>0</v>
      </c>
      <c r="BB222" s="22">
        <f>IF(BB221&gt;0,IF((SUMIFS($S224:BA224,$S221:BA221,12)+IF(BA221=12,0,BA222)+BB225)&gt;=$F119,$F119-FLOOR(SUMIFS($S224:BA224,$S221:BA221,12),1),IF(BB221=1,BB225,BB225+BA222)),0)</f>
        <v>0</v>
      </c>
      <c r="BC222" s="564"/>
      <c r="BD222" s="487"/>
      <c r="BE222" s="497"/>
    </row>
    <row r="223" spans="1:71" s="51" customFormat="1" ht="39" hidden="1" customHeight="1" x14ac:dyDescent="0.35">
      <c r="A223" s="50"/>
      <c r="B223" s="67"/>
      <c r="C223" s="33"/>
      <c r="D223" s="33"/>
      <c r="E223" s="33"/>
      <c r="F223" s="33"/>
      <c r="G223" s="33"/>
      <c r="H223" s="33"/>
      <c r="I223" s="33"/>
      <c r="J223" s="19"/>
      <c r="K223" s="7"/>
      <c r="L223" s="135"/>
      <c r="M223" s="136"/>
      <c r="N223" s="465"/>
      <c r="O223" s="220"/>
      <c r="R223" s="211" t="s">
        <v>111</v>
      </c>
      <c r="S223" s="21">
        <f>IF(S218&gt;0,S219,0)</f>
        <v>0</v>
      </c>
      <c r="T223" s="21">
        <f t="shared" ref="T223" si="2420">IF(T218&gt;0,IF(T221=1,T219,T219+S223),S223)</f>
        <v>0</v>
      </c>
      <c r="U223" s="21">
        <f t="shared" ref="U223" si="2421">IF(U218&gt;0,IF(U221=1,U219,U219+T223),T223)</f>
        <v>0</v>
      </c>
      <c r="V223" s="21">
        <f t="shared" ref="V223" si="2422">IF(V218&gt;0,IF(V221=1,V219,V219+U223),U223)</f>
        <v>0</v>
      </c>
      <c r="W223" s="21">
        <f t="shared" ref="W223" si="2423">IF(W218&gt;0,IF(W221=1,W219,W219+V223),V223)</f>
        <v>0</v>
      </c>
      <c r="X223" s="21">
        <f t="shared" ref="X223" si="2424">IF(X218&gt;0,IF(X221=1,X219,X219+W223),W223)</f>
        <v>0</v>
      </c>
      <c r="Y223" s="21">
        <f t="shared" ref="Y223" si="2425">IF(Y218&gt;0,IF(Y221=1,Y219,Y219+X223),X223)</f>
        <v>0</v>
      </c>
      <c r="Z223" s="21">
        <f t="shared" ref="Z223" si="2426">IF(Z218&gt;0,IF(Z221=1,Z219,Z219+Y223),Y223)</f>
        <v>0</v>
      </c>
      <c r="AA223" s="21">
        <f t="shared" ref="AA223" si="2427">IF(AA218&gt;0,IF(AA221=1,AA219,AA219+Z223),Z223)</f>
        <v>0</v>
      </c>
      <c r="AB223" s="21">
        <f t="shared" ref="AB223" si="2428">IF(AB218&gt;0,IF(AB221=1,AB219,AB219+AA223),AA223)</f>
        <v>0</v>
      </c>
      <c r="AC223" s="21">
        <f t="shared" ref="AC223" si="2429">IF(AC218&gt;0,IF(AC221=1,AC219,AC219+AB223),AB223)</f>
        <v>0</v>
      </c>
      <c r="AD223" s="21">
        <f t="shared" ref="AD223" si="2430">IF(AD218&gt;0,IF(AD221=1,AD219,AD219+AC223),AC223)</f>
        <v>0</v>
      </c>
      <c r="AE223" s="21">
        <f t="shared" ref="AE223" si="2431">IF(AE218&gt;0,IF(AE221=1,AE219,AE219+AD223),AD223)</f>
        <v>0</v>
      </c>
      <c r="AF223" s="21">
        <f t="shared" ref="AF223" si="2432">IF(AF218&gt;0,IF(AF221=1,AF219,AF219+AE223),AE223)</f>
        <v>0</v>
      </c>
      <c r="AG223" s="21">
        <f t="shared" ref="AG223" si="2433">IF(AG218&gt;0,IF(AG221=1,AG219,AG219+AF223),AF223)</f>
        <v>0</v>
      </c>
      <c r="AH223" s="21">
        <f t="shared" ref="AH223" si="2434">IF(AH218&gt;0,IF(AH221=1,AH219,AH219+AG223),AG223)</f>
        <v>0</v>
      </c>
      <c r="AI223" s="21">
        <f t="shared" ref="AI223" si="2435">IF(AI218&gt;0,IF(AI221=1,AI219,AI219+AH223),AH223)</f>
        <v>0</v>
      </c>
      <c r="AJ223" s="21">
        <f t="shared" ref="AJ223" si="2436">IF(AJ218&gt;0,IF(AJ221=1,AJ219,AJ219+AI223),AI223)</f>
        <v>0</v>
      </c>
      <c r="AK223" s="21">
        <f t="shared" ref="AK223" si="2437">IF(AK218&gt;0,IF(AK221=1,AK219,AK219+AJ223),AJ223)</f>
        <v>0</v>
      </c>
      <c r="AL223" s="21">
        <f t="shared" ref="AL223" si="2438">IF(AL218&gt;0,IF(AL221=1,AL219,AL219+AK223),AK223)</f>
        <v>0</v>
      </c>
      <c r="AM223" s="21">
        <f t="shared" ref="AM223" si="2439">IF(AM218&gt;0,IF(AM221=1,AM219,AM219+AL223),AL223)</f>
        <v>0</v>
      </c>
      <c r="AN223" s="21">
        <f t="shared" ref="AN223" si="2440">IF(AN218&gt;0,IF(AN221=1,AN219,AN219+AM223),AM223)</f>
        <v>0</v>
      </c>
      <c r="AO223" s="21">
        <f t="shared" ref="AO223" si="2441">IF(AO218&gt;0,IF(AO221=1,AO219,AO219+AN223),AN223)</f>
        <v>0</v>
      </c>
      <c r="AP223" s="21">
        <f t="shared" ref="AP223" si="2442">IF(AP218&gt;0,IF(AP221=1,AP219,AP219+AO223),AO223)</f>
        <v>0</v>
      </c>
      <c r="AQ223" s="21">
        <f t="shared" ref="AQ223" si="2443">IF(AQ218&gt;0,IF(AQ221=1,AQ219,AQ219+AP223),AP223)</f>
        <v>0</v>
      </c>
      <c r="AR223" s="21">
        <f t="shared" ref="AR223" si="2444">IF(AR218&gt;0,IF(AR221=1,AR219,AR219+AQ223),AQ223)</f>
        <v>0</v>
      </c>
      <c r="AS223" s="21">
        <f t="shared" ref="AS223" si="2445">IF(AS218&gt;0,IF(AS221=1,AS219,AS219+AR223),AR223)</f>
        <v>0</v>
      </c>
      <c r="AT223" s="21">
        <f t="shared" ref="AT223" si="2446">IF(AT218&gt;0,IF(AT221=1,AT219,AT219+AS223),AS223)</f>
        <v>0</v>
      </c>
      <c r="AU223" s="21">
        <f t="shared" ref="AU223" si="2447">IF(AU218&gt;0,IF(AU221=1,AU219,AU219+AT223),AT223)</f>
        <v>0</v>
      </c>
      <c r="AV223" s="21">
        <f t="shared" ref="AV223" si="2448">IF(AV218&gt;0,IF(AV221=1,AV219,AV219+AU223),AU223)</f>
        <v>0</v>
      </c>
      <c r="AW223" s="21">
        <f t="shared" ref="AW223" si="2449">IF(AW218&gt;0,IF(AW221=1,AW219,AW219+AV223),AV223)</f>
        <v>0</v>
      </c>
      <c r="AX223" s="21">
        <f t="shared" ref="AX223" si="2450">IF(AX218&gt;0,IF(AX221=1,AX219,AX219+AW223),AW223)</f>
        <v>0</v>
      </c>
      <c r="AY223" s="21">
        <f t="shared" ref="AY223" si="2451">IF(AY218&gt;0,IF(AY221=1,AY219,AY219+AX223),AX223)</f>
        <v>0</v>
      </c>
      <c r="AZ223" s="21">
        <f t="shared" ref="AZ223" si="2452">IF(AZ218&gt;0,IF(AZ221=1,AZ219,AZ219+AY223),AY223)</f>
        <v>0</v>
      </c>
      <c r="BA223" s="21">
        <f t="shared" ref="BA223" si="2453">IF(BA218&gt;0,IF(BA221=1,BA219,BA219+AZ223),AZ223)</f>
        <v>0</v>
      </c>
      <c r="BB223" s="21">
        <f t="shared" ref="BB223" si="2454">IF(BB218&gt;0,IF(BB221=1,BB219,BB219+BA223),BA223)</f>
        <v>0</v>
      </c>
      <c r="BC223" s="564"/>
      <c r="BD223" s="487"/>
      <c r="BE223" s="497"/>
    </row>
    <row r="224" spans="1:71" s="51" customFormat="1" ht="26" hidden="1" customHeight="1" x14ac:dyDescent="0.35">
      <c r="A224" s="50"/>
      <c r="B224" s="67"/>
      <c r="C224" s="33"/>
      <c r="D224" s="33"/>
      <c r="E224" s="33"/>
      <c r="F224" s="33"/>
      <c r="G224" s="33"/>
      <c r="H224" s="33"/>
      <c r="I224" s="33"/>
      <c r="J224" s="19"/>
      <c r="K224" s="7"/>
      <c r="L224" s="135"/>
      <c r="M224" s="136"/>
      <c r="N224" s="465"/>
      <c r="O224" s="220"/>
      <c r="R224" s="211" t="s">
        <v>112</v>
      </c>
      <c r="S224" s="21">
        <f>S226</f>
        <v>0</v>
      </c>
      <c r="T224" s="21">
        <f t="shared" ref="T224:BB224" si="2455">IF(T221=1,T226,T226+S224)</f>
        <v>0</v>
      </c>
      <c r="U224" s="21">
        <f t="shared" si="2455"/>
        <v>0</v>
      </c>
      <c r="V224" s="21">
        <f t="shared" si="2455"/>
        <v>0</v>
      </c>
      <c r="W224" s="21">
        <f t="shared" si="2455"/>
        <v>0</v>
      </c>
      <c r="X224" s="21">
        <f t="shared" si="2455"/>
        <v>0</v>
      </c>
      <c r="Y224" s="21">
        <f t="shared" si="2455"/>
        <v>0</v>
      </c>
      <c r="Z224" s="21">
        <f t="shared" si="2455"/>
        <v>0</v>
      </c>
      <c r="AA224" s="21">
        <f t="shared" si="2455"/>
        <v>0</v>
      </c>
      <c r="AB224" s="21">
        <f t="shared" si="2455"/>
        <v>0</v>
      </c>
      <c r="AC224" s="21">
        <f t="shared" si="2455"/>
        <v>0</v>
      </c>
      <c r="AD224" s="21">
        <f t="shared" si="2455"/>
        <v>0</v>
      </c>
      <c r="AE224" s="21">
        <f t="shared" si="2455"/>
        <v>0</v>
      </c>
      <c r="AF224" s="21">
        <f t="shared" si="2455"/>
        <v>0</v>
      </c>
      <c r="AG224" s="21">
        <f t="shared" si="2455"/>
        <v>0</v>
      </c>
      <c r="AH224" s="21">
        <f t="shared" si="2455"/>
        <v>0</v>
      </c>
      <c r="AI224" s="21">
        <f t="shared" si="2455"/>
        <v>0</v>
      </c>
      <c r="AJ224" s="21">
        <f t="shared" si="2455"/>
        <v>0</v>
      </c>
      <c r="AK224" s="21">
        <f t="shared" si="2455"/>
        <v>0</v>
      </c>
      <c r="AL224" s="21">
        <f t="shared" si="2455"/>
        <v>0</v>
      </c>
      <c r="AM224" s="21">
        <f t="shared" si="2455"/>
        <v>0</v>
      </c>
      <c r="AN224" s="21">
        <f t="shared" si="2455"/>
        <v>0</v>
      </c>
      <c r="AO224" s="21">
        <f t="shared" si="2455"/>
        <v>0</v>
      </c>
      <c r="AP224" s="21">
        <f t="shared" si="2455"/>
        <v>0</v>
      </c>
      <c r="AQ224" s="21">
        <f t="shared" si="2455"/>
        <v>0</v>
      </c>
      <c r="AR224" s="21">
        <f t="shared" si="2455"/>
        <v>0</v>
      </c>
      <c r="AS224" s="21">
        <f t="shared" si="2455"/>
        <v>0</v>
      </c>
      <c r="AT224" s="21">
        <f t="shared" si="2455"/>
        <v>0</v>
      </c>
      <c r="AU224" s="21">
        <f t="shared" si="2455"/>
        <v>0</v>
      </c>
      <c r="AV224" s="21">
        <f t="shared" si="2455"/>
        <v>0</v>
      </c>
      <c r="AW224" s="21">
        <f t="shared" si="2455"/>
        <v>0</v>
      </c>
      <c r="AX224" s="21">
        <f t="shared" si="2455"/>
        <v>0</v>
      </c>
      <c r="AY224" s="21">
        <f t="shared" si="2455"/>
        <v>0</v>
      </c>
      <c r="AZ224" s="21">
        <f t="shared" si="2455"/>
        <v>0</v>
      </c>
      <c r="BA224" s="21">
        <f t="shared" si="2455"/>
        <v>0</v>
      </c>
      <c r="BB224" s="21">
        <f t="shared" si="2455"/>
        <v>0</v>
      </c>
      <c r="BC224" s="564"/>
      <c r="BD224" s="487"/>
      <c r="BE224" s="497"/>
    </row>
    <row r="225" spans="1:71" s="51" customFormat="1" ht="43.5" x14ac:dyDescent="0.35">
      <c r="A225" s="50"/>
      <c r="B225" s="67"/>
      <c r="C225" s="33"/>
      <c r="D225" s="33"/>
      <c r="E225" s="33"/>
      <c r="F225" s="33"/>
      <c r="G225" s="33"/>
      <c r="H225" s="33"/>
      <c r="I225" s="33"/>
      <c r="J225" s="19"/>
      <c r="K225" s="7"/>
      <c r="L225" s="135"/>
      <c r="M225" s="136"/>
      <c r="N225" s="465"/>
      <c r="O225" s="220"/>
      <c r="R225" s="210" t="s">
        <v>110</v>
      </c>
      <c r="S225" s="22">
        <f t="shared" ref="S225:BB225" si="2456">1720/12*S218</f>
        <v>0</v>
      </c>
      <c r="T225" s="22">
        <f t="shared" si="2456"/>
        <v>0</v>
      </c>
      <c r="U225" s="22">
        <f t="shared" si="2456"/>
        <v>0</v>
      </c>
      <c r="V225" s="22">
        <f t="shared" si="2456"/>
        <v>0</v>
      </c>
      <c r="W225" s="22">
        <f t="shared" si="2456"/>
        <v>0</v>
      </c>
      <c r="X225" s="22">
        <f t="shared" si="2456"/>
        <v>0</v>
      </c>
      <c r="Y225" s="22">
        <f t="shared" si="2456"/>
        <v>0</v>
      </c>
      <c r="Z225" s="22">
        <f t="shared" si="2456"/>
        <v>0</v>
      </c>
      <c r="AA225" s="22">
        <f t="shared" si="2456"/>
        <v>0</v>
      </c>
      <c r="AB225" s="22">
        <f t="shared" si="2456"/>
        <v>0</v>
      </c>
      <c r="AC225" s="22">
        <f t="shared" si="2456"/>
        <v>0</v>
      </c>
      <c r="AD225" s="22">
        <f t="shared" si="2456"/>
        <v>0</v>
      </c>
      <c r="AE225" s="22">
        <f t="shared" si="2456"/>
        <v>0</v>
      </c>
      <c r="AF225" s="22">
        <f t="shared" si="2456"/>
        <v>0</v>
      </c>
      <c r="AG225" s="22">
        <f t="shared" si="2456"/>
        <v>0</v>
      </c>
      <c r="AH225" s="22">
        <f t="shared" si="2456"/>
        <v>0</v>
      </c>
      <c r="AI225" s="22">
        <f t="shared" si="2456"/>
        <v>0</v>
      </c>
      <c r="AJ225" s="22">
        <f t="shared" si="2456"/>
        <v>0</v>
      </c>
      <c r="AK225" s="22">
        <f t="shared" si="2456"/>
        <v>0</v>
      </c>
      <c r="AL225" s="22">
        <f t="shared" si="2456"/>
        <v>0</v>
      </c>
      <c r="AM225" s="22">
        <f t="shared" si="2456"/>
        <v>0</v>
      </c>
      <c r="AN225" s="22">
        <f t="shared" si="2456"/>
        <v>0</v>
      </c>
      <c r="AO225" s="22">
        <f t="shared" si="2456"/>
        <v>0</v>
      </c>
      <c r="AP225" s="22">
        <f t="shared" si="2456"/>
        <v>0</v>
      </c>
      <c r="AQ225" s="22">
        <f t="shared" si="2456"/>
        <v>0</v>
      </c>
      <c r="AR225" s="22">
        <f t="shared" si="2456"/>
        <v>0</v>
      </c>
      <c r="AS225" s="22">
        <f t="shared" si="2456"/>
        <v>0</v>
      </c>
      <c r="AT225" s="22">
        <f t="shared" si="2456"/>
        <v>0</v>
      </c>
      <c r="AU225" s="22">
        <f t="shared" si="2456"/>
        <v>0</v>
      </c>
      <c r="AV225" s="22">
        <f t="shared" si="2456"/>
        <v>0</v>
      </c>
      <c r="AW225" s="22">
        <f t="shared" si="2456"/>
        <v>0</v>
      </c>
      <c r="AX225" s="22">
        <f t="shared" si="2456"/>
        <v>0</v>
      </c>
      <c r="AY225" s="22">
        <f t="shared" si="2456"/>
        <v>0</v>
      </c>
      <c r="AZ225" s="22">
        <f t="shared" si="2456"/>
        <v>0</v>
      </c>
      <c r="BA225" s="22">
        <f t="shared" si="2456"/>
        <v>0</v>
      </c>
      <c r="BB225" s="22">
        <f t="shared" si="2456"/>
        <v>0</v>
      </c>
      <c r="BC225" s="564"/>
      <c r="BD225" s="487"/>
      <c r="BE225" s="497"/>
    </row>
    <row r="226" spans="1:71" s="51" customFormat="1" ht="29" x14ac:dyDescent="0.35">
      <c r="A226" s="50"/>
      <c r="B226" s="67"/>
      <c r="C226" s="33"/>
      <c r="D226" s="33"/>
      <c r="E226" s="33"/>
      <c r="F226" s="33"/>
      <c r="G226" s="33"/>
      <c r="H226" s="33"/>
      <c r="I226" s="33"/>
      <c r="J226" s="19"/>
      <c r="K226" s="7"/>
      <c r="L226" s="135"/>
      <c r="M226" s="136"/>
      <c r="N226" s="465"/>
      <c r="O226" s="220"/>
      <c r="R226" s="210" t="s">
        <v>103</v>
      </c>
      <c r="S226" s="22">
        <f>FLOOR(IF(OR(S221=0,S221=1),IF(S219&gt;=S225,S225,S219)+0.00000001,IF(S223&gt;=S222,S222,S223))+0.00000001,1)</f>
        <v>0</v>
      </c>
      <c r="T226" s="22">
        <f t="shared" ref="T226" si="2457">FLOOR(IF(OR(T221=0,T221=1),IF(T225&gt;T222,T222,IF(T219&gt;=T225,T225,T219)+0.00000001),IF(T223&gt;=T222,T222-S224,T223-S224)+0.00000001),1)</f>
        <v>0</v>
      </c>
      <c r="U226" s="22">
        <f t="shared" ref="U226" si="2458">FLOOR(IF(OR(U221=0,U221=1),IF(U225&gt;U222,U222,IF(U219&gt;=U225,U225,U219)+0.00000001),IF(U223&gt;=U222,U222-T224,U223-T224)+0.00000001),1)</f>
        <v>0</v>
      </c>
      <c r="V226" s="22">
        <f t="shared" ref="V226" si="2459">FLOOR(IF(OR(V221=0,V221=1),IF(V225&gt;V222,V222,IF(V219&gt;=V225,V225,V219)+0.00000001),IF(V223&gt;=V222,V222-U224,V223-U224)+0.00000001),1)</f>
        <v>0</v>
      </c>
      <c r="W226" s="22">
        <f t="shared" ref="W226" si="2460">FLOOR(IF(OR(W221=0,W221=1),IF(W225&gt;W222,W222,IF(W219&gt;=W225,W225,W219)+0.00000001),IF(W223&gt;=W222,W222-V224,W223-V224)+0.00000001),1)</f>
        <v>0</v>
      </c>
      <c r="X226" s="22">
        <f t="shared" ref="X226" si="2461">FLOOR(IF(OR(X221=0,X221=1),IF(X225&gt;X222,X222,IF(X219&gt;=X225,X225,X219)+0.00000001),IF(X223&gt;=X222,X222-W224,X223-W224)+0.00000001),1)</f>
        <v>0</v>
      </c>
      <c r="Y226" s="22">
        <f t="shared" ref="Y226" si="2462">FLOOR(IF(OR(Y221=0,Y221=1),IF(Y225&gt;Y222,Y222,IF(Y219&gt;=Y225,Y225,Y219)+0.00000001),IF(Y223&gt;=Y222,Y222-X224,Y223-X224)+0.00000001),1)</f>
        <v>0</v>
      </c>
      <c r="Z226" s="22">
        <f t="shared" ref="Z226" si="2463">FLOOR(IF(OR(Z221=0,Z221=1),IF(Z225&gt;Z222,Z222,IF(Z219&gt;=Z225,Z225,Z219)+0.00000001),IF(Z223&gt;=Z222,Z222-Y224,Z223-Y224)+0.00000001),1)</f>
        <v>0</v>
      </c>
      <c r="AA226" s="22">
        <f t="shared" ref="AA226" si="2464">FLOOR(IF(OR(AA221=0,AA221=1),IF(AA225&gt;AA222,AA222,IF(AA219&gt;=AA225,AA225,AA219)+0.00000001),IF(AA223&gt;=AA222,AA222-Z224,AA223-Z224)+0.00000001),1)</f>
        <v>0</v>
      </c>
      <c r="AB226" s="22">
        <f t="shared" ref="AB226" si="2465">FLOOR(IF(OR(AB221=0,AB221=1),IF(AB225&gt;AB222,AB222,IF(AB219&gt;=AB225,AB225,AB219)+0.00000001),IF(AB223&gt;=AB222,AB222-AA224,AB223-AA224)+0.00000001),1)</f>
        <v>0</v>
      </c>
      <c r="AC226" s="22">
        <f t="shared" ref="AC226" si="2466">FLOOR(IF(OR(AC221=0,AC221=1),IF(AC225&gt;AC222,AC222,IF(AC219&gt;=AC225,AC225,AC219)+0.00000001),IF(AC223&gt;=AC222,AC222-AB224,AC223-AB224)+0.00000001),1)</f>
        <v>0</v>
      </c>
      <c r="AD226" s="22">
        <f t="shared" ref="AD226" si="2467">FLOOR(IF(OR(AD221=0,AD221=1),IF(AD225&gt;AD222,AD222,IF(AD219&gt;=AD225,AD225,AD219)+0.00000001),IF(AD223&gt;=AD222,AD222-AC224,AD223-AC224)+0.00000001),1)</f>
        <v>0</v>
      </c>
      <c r="AE226" s="22">
        <f t="shared" ref="AE226" si="2468">FLOOR(IF(OR(AE221=0,AE221=1),IF(AE225&gt;AE222,AE222,IF(AE219&gt;=AE225,AE225,AE219)+0.00000001),IF(AE223&gt;=AE222,AE222-AD224,AE223-AD224)+0.00000001),1)</f>
        <v>0</v>
      </c>
      <c r="AF226" s="22">
        <f t="shared" ref="AF226" si="2469">FLOOR(IF(OR(AF221=0,AF221=1),IF(AF225&gt;AF222,AF222,IF(AF219&gt;=AF225,AF225,AF219)+0.00000001),IF(AF223&gt;=AF222,AF222-AE224,AF223-AE224)+0.00000001),1)</f>
        <v>0</v>
      </c>
      <c r="AG226" s="22">
        <f t="shared" ref="AG226" si="2470">FLOOR(IF(OR(AG221=0,AG221=1),IF(AG225&gt;AG222,AG222,IF(AG219&gt;=AG225,AG225,AG219)+0.00000001),IF(AG223&gt;=AG222,AG222-AF224,AG223-AF224)+0.00000001),1)</f>
        <v>0</v>
      </c>
      <c r="AH226" s="22">
        <f t="shared" ref="AH226" si="2471">FLOOR(IF(OR(AH221=0,AH221=1),IF(AH225&gt;AH222,AH222,IF(AH219&gt;=AH225,AH225,AH219)+0.00000001),IF(AH223&gt;=AH222,AH222-AG224,AH223-AG224)+0.00000001),1)</f>
        <v>0</v>
      </c>
      <c r="AI226" s="22">
        <f t="shared" ref="AI226" si="2472">FLOOR(IF(OR(AI221=0,AI221=1),IF(AI225&gt;AI222,AI222,IF(AI219&gt;=AI225,AI225,AI219)+0.00000001),IF(AI223&gt;=AI222,AI222-AH224,AI223-AH224)+0.00000001),1)</f>
        <v>0</v>
      </c>
      <c r="AJ226" s="22">
        <f t="shared" ref="AJ226" si="2473">FLOOR(IF(OR(AJ221=0,AJ221=1),IF(AJ225&gt;AJ222,AJ222,IF(AJ219&gt;=AJ225,AJ225,AJ219)+0.00000001),IF(AJ223&gt;=AJ222,AJ222-AI224,AJ223-AI224)+0.00000001),1)</f>
        <v>0</v>
      </c>
      <c r="AK226" s="22">
        <f t="shared" ref="AK226" si="2474">FLOOR(IF(OR(AK221=0,AK221=1),IF(AK225&gt;AK222,AK222,IF(AK219&gt;=AK225,AK225,AK219)+0.00000001),IF(AK223&gt;=AK222,AK222-AJ224,AK223-AJ224)+0.00000001),1)</f>
        <v>0</v>
      </c>
      <c r="AL226" s="22">
        <f t="shared" ref="AL226" si="2475">FLOOR(IF(OR(AL221=0,AL221=1),IF(AL225&gt;AL222,AL222,IF(AL219&gt;=AL225,AL225,AL219)+0.00000001),IF(AL223&gt;=AL222,AL222-AK224,AL223-AK224)+0.00000001),1)</f>
        <v>0</v>
      </c>
      <c r="AM226" s="22">
        <f t="shared" ref="AM226" si="2476">FLOOR(IF(OR(AM221=0,AM221=1),IF(AM225&gt;AM222,AM222,IF(AM219&gt;=AM225,AM225,AM219)+0.00000001),IF(AM223&gt;=AM222,AM222-AL224,AM223-AL224)+0.00000001),1)</f>
        <v>0</v>
      </c>
      <c r="AN226" s="22">
        <f t="shared" ref="AN226" si="2477">FLOOR(IF(OR(AN221=0,AN221=1),IF(AN225&gt;AN222,AN222,IF(AN219&gt;=AN225,AN225,AN219)+0.00000001),IF(AN223&gt;=AN222,AN222-AM224,AN223-AM224)+0.00000001),1)</f>
        <v>0</v>
      </c>
      <c r="AO226" s="22">
        <f t="shared" ref="AO226" si="2478">FLOOR(IF(OR(AO221=0,AO221=1),IF(AO225&gt;AO222,AO222,IF(AO219&gt;=AO225,AO225,AO219)+0.00000001),IF(AO223&gt;=AO222,AO222-AN224,AO223-AN224)+0.00000001),1)</f>
        <v>0</v>
      </c>
      <c r="AP226" s="22">
        <f t="shared" ref="AP226" si="2479">FLOOR(IF(OR(AP221=0,AP221=1),IF(AP225&gt;AP222,AP222,IF(AP219&gt;=AP225,AP225,AP219)+0.00000001),IF(AP223&gt;=AP222,AP222-AO224,AP223-AO224)+0.00000001),1)</f>
        <v>0</v>
      </c>
      <c r="AQ226" s="22">
        <f t="shared" ref="AQ226" si="2480">FLOOR(IF(OR(AQ221=0,AQ221=1),IF(AQ225&gt;AQ222,AQ222,IF(AQ219&gt;=AQ225,AQ225,AQ219)+0.00000001),IF(AQ223&gt;=AQ222,AQ222-AP224,AQ223-AP224)+0.00000001),1)</f>
        <v>0</v>
      </c>
      <c r="AR226" s="22">
        <f t="shared" ref="AR226" si="2481">FLOOR(IF(OR(AR221=0,AR221=1),IF(AR225&gt;AR222,AR222,IF(AR219&gt;=AR225,AR225,AR219)+0.00000001),IF(AR223&gt;=AR222,AR222-AQ224,AR223-AQ224)+0.00000001),1)</f>
        <v>0</v>
      </c>
      <c r="AS226" s="22">
        <f t="shared" ref="AS226" si="2482">FLOOR(IF(OR(AS221=0,AS221=1),IF(AS225&gt;AS222,AS222,IF(AS219&gt;=AS225,AS225,AS219)+0.00000001),IF(AS223&gt;=AS222,AS222-AR224,AS223-AR224)+0.00000001),1)</f>
        <v>0</v>
      </c>
      <c r="AT226" s="22">
        <f t="shared" ref="AT226" si="2483">FLOOR(IF(OR(AT221=0,AT221=1),IF(AT225&gt;AT222,AT222,IF(AT219&gt;=AT225,AT225,AT219)+0.00000001),IF(AT223&gt;=AT222,AT222-AS224,AT223-AS224)+0.00000001),1)</f>
        <v>0</v>
      </c>
      <c r="AU226" s="22">
        <f t="shared" ref="AU226" si="2484">FLOOR(IF(OR(AU221=0,AU221=1),IF(AU225&gt;AU222,AU222,IF(AU219&gt;=AU225,AU225,AU219)+0.00000001),IF(AU223&gt;=AU222,AU222-AT224,AU223-AT224)+0.00000001),1)</f>
        <v>0</v>
      </c>
      <c r="AV226" s="22">
        <f t="shared" ref="AV226" si="2485">FLOOR(IF(OR(AV221=0,AV221=1),IF(AV225&gt;AV222,AV222,IF(AV219&gt;=AV225,AV225,AV219)+0.00000001),IF(AV223&gt;=AV222,AV222-AU224,AV223-AU224)+0.00000001),1)</f>
        <v>0</v>
      </c>
      <c r="AW226" s="22">
        <f t="shared" ref="AW226" si="2486">FLOOR(IF(OR(AW221=0,AW221=1),IF(AW225&gt;AW222,AW222,IF(AW219&gt;=AW225,AW225,AW219)+0.00000001),IF(AW223&gt;=AW222,AW222-AV224,AW223-AV224)+0.00000001),1)</f>
        <v>0</v>
      </c>
      <c r="AX226" s="22">
        <f t="shared" ref="AX226" si="2487">FLOOR(IF(OR(AX221=0,AX221=1),IF(AX225&gt;AX222,AX222,IF(AX219&gt;=AX225,AX225,AX219)+0.00000001),IF(AX223&gt;=AX222,AX222-AW224,AX223-AW224)+0.00000001),1)</f>
        <v>0</v>
      </c>
      <c r="AY226" s="22">
        <f t="shared" ref="AY226" si="2488">FLOOR(IF(OR(AY221=0,AY221=1),IF(AY225&gt;AY222,AY222,IF(AY219&gt;=AY225,AY225,AY219)+0.00000001),IF(AY223&gt;=AY222,AY222-AX224,AY223-AX224)+0.00000001),1)</f>
        <v>0</v>
      </c>
      <c r="AZ226" s="22">
        <f t="shared" ref="AZ226" si="2489">FLOOR(IF(OR(AZ221=0,AZ221=1),IF(AZ225&gt;AZ222,AZ222,IF(AZ219&gt;=AZ225,AZ225,AZ219)+0.00000001),IF(AZ223&gt;=AZ222,AZ222-AY224,AZ223-AY224)+0.00000001),1)</f>
        <v>0</v>
      </c>
      <c r="BA226" s="22">
        <f t="shared" ref="BA226" si="2490">FLOOR(IF(OR(BA221=0,BA221=1),IF(BA225&gt;BA222,BA222,IF(BA219&gt;=BA225,BA225,BA219)+0.00000001),IF(BA223&gt;=BA222,BA222-AZ224,BA223-AZ224)+0.00000001),1)</f>
        <v>0</v>
      </c>
      <c r="BB226" s="22">
        <f t="shared" ref="BB226" si="2491">FLOOR(IF(OR(BB221=0,BB221=1),IF(BB225&gt;BB222,BB222,IF(BB219&gt;=BB225,BB225,BB219)+0.00000001),IF(BB223&gt;=BB222,BB222-BA224,BB223-BA224)+0.00000001),1)</f>
        <v>0</v>
      </c>
      <c r="BC226" s="564"/>
      <c r="BD226" s="487"/>
      <c r="BE226" s="497"/>
    </row>
    <row r="227" spans="1:71" s="51" customFormat="1" ht="29.5" thickBot="1" x14ac:dyDescent="0.4">
      <c r="A227" s="50"/>
      <c r="B227" s="67"/>
      <c r="C227" s="33"/>
      <c r="D227" s="33"/>
      <c r="E227" s="33"/>
      <c r="F227" s="33"/>
      <c r="G227" s="33"/>
      <c r="H227" s="33"/>
      <c r="I227" s="33"/>
      <c r="J227" s="19"/>
      <c r="K227" s="7"/>
      <c r="L227" s="135"/>
      <c r="M227" s="136"/>
      <c r="N227" s="465"/>
      <c r="O227" s="220"/>
      <c r="R227" s="212" t="s">
        <v>104</v>
      </c>
      <c r="S227" s="26">
        <f>IFERROR((S226*$H$119),0)</f>
        <v>0</v>
      </c>
      <c r="T227" s="26">
        <f t="shared" ref="T227:BB227" si="2492">IFERROR((T226*$H$119),0)</f>
        <v>0</v>
      </c>
      <c r="U227" s="26">
        <f t="shared" si="2492"/>
        <v>0</v>
      </c>
      <c r="V227" s="26">
        <f t="shared" si="2492"/>
        <v>0</v>
      </c>
      <c r="W227" s="26">
        <f t="shared" si="2492"/>
        <v>0</v>
      </c>
      <c r="X227" s="26">
        <f t="shared" si="2492"/>
        <v>0</v>
      </c>
      <c r="Y227" s="26">
        <f t="shared" si="2492"/>
        <v>0</v>
      </c>
      <c r="Z227" s="26">
        <f t="shared" si="2492"/>
        <v>0</v>
      </c>
      <c r="AA227" s="26">
        <f t="shared" si="2492"/>
        <v>0</v>
      </c>
      <c r="AB227" s="26">
        <f t="shared" si="2492"/>
        <v>0</v>
      </c>
      <c r="AC227" s="26">
        <f t="shared" si="2492"/>
        <v>0</v>
      </c>
      <c r="AD227" s="26">
        <f t="shared" si="2492"/>
        <v>0</v>
      </c>
      <c r="AE227" s="26">
        <f t="shared" si="2492"/>
        <v>0</v>
      </c>
      <c r="AF227" s="26">
        <f t="shared" si="2492"/>
        <v>0</v>
      </c>
      <c r="AG227" s="26">
        <f t="shared" si="2492"/>
        <v>0</v>
      </c>
      <c r="AH227" s="26">
        <f t="shared" si="2492"/>
        <v>0</v>
      </c>
      <c r="AI227" s="26">
        <f t="shared" si="2492"/>
        <v>0</v>
      </c>
      <c r="AJ227" s="26">
        <f t="shared" si="2492"/>
        <v>0</v>
      </c>
      <c r="AK227" s="26">
        <f t="shared" si="2492"/>
        <v>0</v>
      </c>
      <c r="AL227" s="26">
        <f t="shared" si="2492"/>
        <v>0</v>
      </c>
      <c r="AM227" s="26">
        <f t="shared" si="2492"/>
        <v>0</v>
      </c>
      <c r="AN227" s="26">
        <f t="shared" si="2492"/>
        <v>0</v>
      </c>
      <c r="AO227" s="26">
        <f t="shared" si="2492"/>
        <v>0</v>
      </c>
      <c r="AP227" s="26">
        <f t="shared" si="2492"/>
        <v>0</v>
      </c>
      <c r="AQ227" s="26">
        <f t="shared" si="2492"/>
        <v>0</v>
      </c>
      <c r="AR227" s="26">
        <f t="shared" si="2492"/>
        <v>0</v>
      </c>
      <c r="AS227" s="26">
        <f t="shared" si="2492"/>
        <v>0</v>
      </c>
      <c r="AT227" s="26">
        <f t="shared" si="2492"/>
        <v>0</v>
      </c>
      <c r="AU227" s="26">
        <f t="shared" si="2492"/>
        <v>0</v>
      </c>
      <c r="AV227" s="26">
        <f t="shared" si="2492"/>
        <v>0</v>
      </c>
      <c r="AW227" s="26">
        <f t="shared" si="2492"/>
        <v>0</v>
      </c>
      <c r="AX227" s="26">
        <f t="shared" si="2492"/>
        <v>0</v>
      </c>
      <c r="AY227" s="26">
        <f t="shared" si="2492"/>
        <v>0</v>
      </c>
      <c r="AZ227" s="26">
        <f t="shared" si="2492"/>
        <v>0</v>
      </c>
      <c r="BA227" s="26">
        <f t="shared" si="2492"/>
        <v>0</v>
      </c>
      <c r="BB227" s="26">
        <f t="shared" si="2492"/>
        <v>0</v>
      </c>
      <c r="BC227" s="565"/>
      <c r="BD227" s="488"/>
      <c r="BE227" s="498"/>
      <c r="BH227" s="103">
        <f>SUMIFS($S227:$BB227,$S217:$BB217,"1. SO")</f>
        <v>0</v>
      </c>
      <c r="BI227" s="103">
        <f>SUMIFS($S227:$BB227,$S217:$BB217,"2. SO")</f>
        <v>0</v>
      </c>
      <c r="BJ227" s="103">
        <f>SUMIFS($S227:$BB227,$S217:$BB217,"3. SO")</f>
        <v>0</v>
      </c>
      <c r="BK227" s="103">
        <f>SUMIFS($S227:$BB227,$S217:$BB217,"4. SO")</f>
        <v>0</v>
      </c>
      <c r="BL227" s="103">
        <f>SUMIFS($S227:$BB227,$S217:$BB217,"5. SO")</f>
        <v>0</v>
      </c>
      <c r="BM227" s="103">
        <f>SUMIFS($S227:$BB227,$S217:$BB217,"6. SO")</f>
        <v>0</v>
      </c>
      <c r="BN227" s="103">
        <f>SUMIFS($S227:$BB227,$S217:$BB217,"7. SO")</f>
        <v>0</v>
      </c>
      <c r="BO227" s="103">
        <f>SUMIFS($S227:$BB227,$S217:$BB217,"8. SO")</f>
        <v>0</v>
      </c>
      <c r="BP227" s="103">
        <f>SUMIFS($S227:$BB227,$S217:$BB217,"9. SO")</f>
        <v>0</v>
      </c>
      <c r="BQ227" s="103">
        <f>SUMIFS($S227:$BB227,$S217:$BB217,"10. SO")</f>
        <v>0</v>
      </c>
      <c r="BR227" s="103">
        <f>SUMIFS($S227:$BB227,$S217:$BB217,"11. SO")</f>
        <v>0</v>
      </c>
      <c r="BS227" s="103">
        <f>SUMIFS($S227:$BB227,$S217:$BB217,"12. SO")</f>
        <v>0</v>
      </c>
    </row>
    <row r="228" spans="1:71" s="51" customFormat="1" ht="29.5" customHeight="1" thickBot="1" x14ac:dyDescent="0.4">
      <c r="A228" s="50"/>
      <c r="B228" s="68"/>
      <c r="C228" s="23"/>
      <c r="D228" s="23"/>
      <c r="E228" s="23"/>
      <c r="F228" s="23"/>
      <c r="G228" s="23"/>
      <c r="H228" s="23"/>
      <c r="I228" s="23"/>
      <c r="J228" s="24"/>
      <c r="K228" s="170"/>
      <c r="L228" s="137"/>
      <c r="M228" s="138"/>
      <c r="O228" s="50"/>
      <c r="P228" s="50"/>
      <c r="Q228" s="50"/>
      <c r="R228" s="210" t="s">
        <v>347</v>
      </c>
      <c r="S228" s="353">
        <f>S119+S130+S141+S152+S163+S174+S185+S196+S207+S218</f>
        <v>0</v>
      </c>
      <c r="T228" s="353">
        <f t="shared" ref="T228:BB228" si="2493">T119+T130+T141+T152+T163+T174+T185+T196+T207+T218</f>
        <v>0</v>
      </c>
      <c r="U228" s="353">
        <f t="shared" si="2493"/>
        <v>0</v>
      </c>
      <c r="V228" s="353">
        <f t="shared" si="2493"/>
        <v>0</v>
      </c>
      <c r="W228" s="353">
        <f t="shared" si="2493"/>
        <v>0</v>
      </c>
      <c r="X228" s="353">
        <f t="shared" si="2493"/>
        <v>0</v>
      </c>
      <c r="Y228" s="353">
        <f t="shared" si="2493"/>
        <v>0</v>
      </c>
      <c r="Z228" s="353">
        <f t="shared" si="2493"/>
        <v>0</v>
      </c>
      <c r="AA228" s="353">
        <f t="shared" si="2493"/>
        <v>0</v>
      </c>
      <c r="AB228" s="353">
        <f t="shared" si="2493"/>
        <v>0</v>
      </c>
      <c r="AC228" s="353">
        <f t="shared" si="2493"/>
        <v>0</v>
      </c>
      <c r="AD228" s="353">
        <f t="shared" si="2493"/>
        <v>0</v>
      </c>
      <c r="AE228" s="353">
        <f t="shared" si="2493"/>
        <v>0</v>
      </c>
      <c r="AF228" s="353">
        <f t="shared" si="2493"/>
        <v>0</v>
      </c>
      <c r="AG228" s="353">
        <f t="shared" si="2493"/>
        <v>0</v>
      </c>
      <c r="AH228" s="353">
        <f t="shared" si="2493"/>
        <v>0</v>
      </c>
      <c r="AI228" s="353">
        <f t="shared" si="2493"/>
        <v>0</v>
      </c>
      <c r="AJ228" s="353">
        <f t="shared" si="2493"/>
        <v>0</v>
      </c>
      <c r="AK228" s="353">
        <f t="shared" si="2493"/>
        <v>0</v>
      </c>
      <c r="AL228" s="353">
        <f t="shared" si="2493"/>
        <v>0</v>
      </c>
      <c r="AM228" s="353">
        <f t="shared" si="2493"/>
        <v>0</v>
      </c>
      <c r="AN228" s="353">
        <f t="shared" si="2493"/>
        <v>0</v>
      </c>
      <c r="AO228" s="353">
        <f t="shared" si="2493"/>
        <v>0</v>
      </c>
      <c r="AP228" s="353">
        <f t="shared" si="2493"/>
        <v>0</v>
      </c>
      <c r="AQ228" s="353">
        <f t="shared" si="2493"/>
        <v>0</v>
      </c>
      <c r="AR228" s="353">
        <f t="shared" si="2493"/>
        <v>0</v>
      </c>
      <c r="AS228" s="353">
        <f t="shared" si="2493"/>
        <v>0</v>
      </c>
      <c r="AT228" s="353">
        <f t="shared" si="2493"/>
        <v>0</v>
      </c>
      <c r="AU228" s="353">
        <f t="shared" si="2493"/>
        <v>0</v>
      </c>
      <c r="AV228" s="353">
        <f t="shared" si="2493"/>
        <v>0</v>
      </c>
      <c r="AW228" s="353">
        <f t="shared" si="2493"/>
        <v>0</v>
      </c>
      <c r="AX228" s="353">
        <f t="shared" si="2493"/>
        <v>0</v>
      </c>
      <c r="AY228" s="353">
        <f t="shared" si="2493"/>
        <v>0</v>
      </c>
      <c r="AZ228" s="353">
        <f t="shared" si="2493"/>
        <v>0</v>
      </c>
      <c r="BA228" s="353">
        <f t="shared" si="2493"/>
        <v>0</v>
      </c>
      <c r="BB228" s="353">
        <f t="shared" si="2493"/>
        <v>0</v>
      </c>
      <c r="BC228" s="240">
        <f>BC116+BC129+BC140+BC151+BC162+BC173+BC184+BC195+BC206+BC217</f>
        <v>0</v>
      </c>
      <c r="BD228" s="241">
        <f>BD116+BD129+BD140+BD151+BD162+BD173+BD184+BD195+BD206+BD217</f>
        <v>0</v>
      </c>
      <c r="BE228" s="240">
        <f>BE116+BE129+BE140+BE151+BE162+BE173+BE184+BE195+BE206+BE217</f>
        <v>0</v>
      </c>
      <c r="BH228" s="103">
        <f>BH128+BH139+BH150+BH161+BH172+BH183+BH194+BH205+BH216+BH227</f>
        <v>0</v>
      </c>
      <c r="BI228" s="103">
        <f t="shared" ref="BI228:BS228" si="2494">BI128+BI139+BI150+BI161+BI172+BI183+BI194+BI205+BI216+BI227</f>
        <v>0</v>
      </c>
      <c r="BJ228" s="103">
        <f t="shared" si="2494"/>
        <v>0</v>
      </c>
      <c r="BK228" s="103">
        <f t="shared" si="2494"/>
        <v>0</v>
      </c>
      <c r="BL228" s="103">
        <f t="shared" si="2494"/>
        <v>0</v>
      </c>
      <c r="BM228" s="103">
        <f t="shared" si="2494"/>
        <v>0</v>
      </c>
      <c r="BN228" s="103">
        <f t="shared" si="2494"/>
        <v>0</v>
      </c>
      <c r="BO228" s="103">
        <f t="shared" si="2494"/>
        <v>0</v>
      </c>
      <c r="BP228" s="103">
        <f t="shared" si="2494"/>
        <v>0</v>
      </c>
      <c r="BQ228" s="103">
        <f t="shared" si="2494"/>
        <v>0</v>
      </c>
      <c r="BR228" s="103">
        <f t="shared" si="2494"/>
        <v>0</v>
      </c>
      <c r="BS228" s="103">
        <f t="shared" si="2494"/>
        <v>0</v>
      </c>
    </row>
    <row r="230" spans="1:71" x14ac:dyDescent="0.35">
      <c r="C230" s="50"/>
      <c r="D230" s="50"/>
      <c r="E230" s="50"/>
      <c r="F230" s="50"/>
      <c r="K230" s="50"/>
    </row>
    <row r="231" spans="1:71" x14ac:dyDescent="0.35">
      <c r="C231" s="50"/>
      <c r="D231" s="50"/>
      <c r="E231" s="50"/>
      <c r="F231" s="50"/>
      <c r="K231" s="50"/>
    </row>
    <row r="232" spans="1:71" x14ac:dyDescent="0.35">
      <c r="C232" s="50"/>
      <c r="D232" s="50"/>
      <c r="E232" s="50"/>
      <c r="F232" s="50"/>
      <c r="K232" s="50"/>
      <c r="BH232" s="115" t="s">
        <v>403</v>
      </c>
    </row>
    <row r="233" spans="1:71" x14ac:dyDescent="0.35">
      <c r="C233" s="50"/>
      <c r="D233" s="50"/>
      <c r="E233" s="50"/>
      <c r="F233" s="50"/>
      <c r="K233" s="50"/>
      <c r="BH233" s="103">
        <f t="shared" ref="BH233:BS233" si="2495">BH27+BH39+BH60+BH71+BH111+BH228</f>
        <v>0</v>
      </c>
      <c r="BI233" s="103">
        <f t="shared" si="2495"/>
        <v>0</v>
      </c>
      <c r="BJ233" s="103">
        <f t="shared" si="2495"/>
        <v>0</v>
      </c>
      <c r="BK233" s="103">
        <f t="shared" si="2495"/>
        <v>0</v>
      </c>
      <c r="BL233" s="103">
        <f t="shared" si="2495"/>
        <v>0</v>
      </c>
      <c r="BM233" s="103">
        <f t="shared" si="2495"/>
        <v>0</v>
      </c>
      <c r="BN233" s="103">
        <f t="shared" si="2495"/>
        <v>0</v>
      </c>
      <c r="BO233" s="103">
        <f t="shared" si="2495"/>
        <v>0</v>
      </c>
      <c r="BP233" s="103">
        <f t="shared" si="2495"/>
        <v>0</v>
      </c>
      <c r="BQ233" s="103">
        <f t="shared" si="2495"/>
        <v>0</v>
      </c>
      <c r="BR233" s="103">
        <f t="shared" si="2495"/>
        <v>0</v>
      </c>
      <c r="BS233" s="103">
        <f t="shared" si="2495"/>
        <v>0</v>
      </c>
    </row>
    <row r="234" spans="1:71" x14ac:dyDescent="0.35">
      <c r="C234" s="50"/>
      <c r="D234" s="50"/>
      <c r="E234" s="50"/>
      <c r="F234" s="50"/>
      <c r="K234" s="50"/>
    </row>
    <row r="235" spans="1:71" x14ac:dyDescent="0.35">
      <c r="C235" s="50"/>
      <c r="D235" s="50"/>
      <c r="E235" s="50"/>
      <c r="F235" s="50"/>
      <c r="K235" s="50"/>
    </row>
    <row r="236" spans="1:71" x14ac:dyDescent="0.35">
      <c r="C236" s="50"/>
      <c r="D236" s="50"/>
      <c r="E236" s="50"/>
      <c r="F236" s="50"/>
      <c r="K236" s="50"/>
    </row>
  </sheetData>
  <sheetProtection algorithmName="SHA-512" hashValue="Mt2EqmZA2KDA38J+3i7C++pYNrLd9SV5KPF36AL9c1zGYrv9/rfRo7+RBScJjnYP4aWuEJODRBHldcXpSC5BHg==" saltValue="PQCO4qWGVwQXqlwkVImIUg==" spinCount="100000" sheet="1" objects="1" scenarios="1"/>
  <mergeCells count="211">
    <mergeCell ref="F119:G119"/>
    <mergeCell ref="H114:I118"/>
    <mergeCell ref="E62:G62"/>
    <mergeCell ref="E63:G67"/>
    <mergeCell ref="E68:G68"/>
    <mergeCell ref="H62:I62"/>
    <mergeCell ref="H65:I67"/>
    <mergeCell ref="H68:I68"/>
    <mergeCell ref="E30:G30"/>
    <mergeCell ref="E33:G35"/>
    <mergeCell ref="E36:G36"/>
    <mergeCell ref="H33:H35"/>
    <mergeCell ref="I33:I35"/>
    <mergeCell ref="H42:I46"/>
    <mergeCell ref="E116:E118"/>
    <mergeCell ref="H74:I78"/>
    <mergeCell ref="F73:G73"/>
    <mergeCell ref="F76:G78"/>
    <mergeCell ref="F79:G79"/>
    <mergeCell ref="F113:G113"/>
    <mergeCell ref="F116:G118"/>
    <mergeCell ref="BE195:BE205"/>
    <mergeCell ref="BE100:BE110"/>
    <mergeCell ref="BE116:BE128"/>
    <mergeCell ref="BE129:BE139"/>
    <mergeCell ref="BE140:BE150"/>
    <mergeCell ref="BE151:BE161"/>
    <mergeCell ref="BE162:BE172"/>
    <mergeCell ref="BE173:BE183"/>
    <mergeCell ref="BE184:BE194"/>
    <mergeCell ref="BE206:BE216"/>
    <mergeCell ref="BE217:BE227"/>
    <mergeCell ref="BE53:BE58"/>
    <mergeCell ref="BC217:BC227"/>
    <mergeCell ref="BD217:BD227"/>
    <mergeCell ref="BC206:BC216"/>
    <mergeCell ref="BD206:BD216"/>
    <mergeCell ref="BC195:BC205"/>
    <mergeCell ref="BD195:BD205"/>
    <mergeCell ref="BC184:BC194"/>
    <mergeCell ref="BD184:BD194"/>
    <mergeCell ref="BC173:BC183"/>
    <mergeCell ref="BD173:BD183"/>
    <mergeCell ref="BC162:BC172"/>
    <mergeCell ref="BD162:BD172"/>
    <mergeCell ref="BC151:BC161"/>
    <mergeCell ref="BD151:BD161"/>
    <mergeCell ref="BC140:BC150"/>
    <mergeCell ref="BD140:BD150"/>
    <mergeCell ref="BC129:BC139"/>
    <mergeCell ref="BD129:BD139"/>
    <mergeCell ref="BC116:BC128"/>
    <mergeCell ref="BD116:BD128"/>
    <mergeCell ref="BE89:BE99"/>
    <mergeCell ref="J74:J78"/>
    <mergeCell ref="L12:M12"/>
    <mergeCell ref="BC15:BC27"/>
    <mergeCell ref="P78:P80"/>
    <mergeCell ref="R113:R117"/>
    <mergeCell ref="J31:J35"/>
    <mergeCell ref="L47:M47"/>
    <mergeCell ref="Q17:Q19"/>
    <mergeCell ref="Q30:Q34"/>
    <mergeCell ref="Q15:Q16"/>
    <mergeCell ref="L53:M53"/>
    <mergeCell ref="L41:M41"/>
    <mergeCell ref="L42:M46"/>
    <mergeCell ref="Q89:Q91"/>
    <mergeCell ref="BC100:BC110"/>
    <mergeCell ref="BC53:BC59"/>
    <mergeCell ref="P12:P16"/>
    <mergeCell ref="BC89:BC99"/>
    <mergeCell ref="BC76:BC88"/>
    <mergeCell ref="BC65:BC71"/>
    <mergeCell ref="P35:P36"/>
    <mergeCell ref="O18:O19"/>
    <mergeCell ref="Q35:Q36"/>
    <mergeCell ref="P76:P77"/>
    <mergeCell ref="C68:D68"/>
    <mergeCell ref="BH62:BS62"/>
    <mergeCell ref="J63:J67"/>
    <mergeCell ref="B62:D67"/>
    <mergeCell ref="P62:P66"/>
    <mergeCell ref="P67:P68"/>
    <mergeCell ref="C55:D55"/>
    <mergeCell ref="BH41:BS41"/>
    <mergeCell ref="L60:M60"/>
    <mergeCell ref="H41:I41"/>
    <mergeCell ref="H47:I47"/>
    <mergeCell ref="H53:I53"/>
    <mergeCell ref="H60:I60"/>
    <mergeCell ref="BD65:BD71"/>
    <mergeCell ref="Q67:Q68"/>
    <mergeCell ref="P46:P48"/>
    <mergeCell ref="Q41:Q45"/>
    <mergeCell ref="P41:P45"/>
    <mergeCell ref="P10:BF10"/>
    <mergeCell ref="BE15:BE27"/>
    <mergeCell ref="BF15:BF27"/>
    <mergeCell ref="BE47:BE51"/>
    <mergeCell ref="C48:D48"/>
    <mergeCell ref="E53:F53"/>
    <mergeCell ref="C47:D47"/>
    <mergeCell ref="E47:F47"/>
    <mergeCell ref="O47:O52"/>
    <mergeCell ref="B41:D46"/>
    <mergeCell ref="O53:O59"/>
    <mergeCell ref="E41:F41"/>
    <mergeCell ref="E42:F46"/>
    <mergeCell ref="B30:D35"/>
    <mergeCell ref="C36:D36"/>
    <mergeCell ref="J42:J46"/>
    <mergeCell ref="BD15:BD27"/>
    <mergeCell ref="BD53:BD59"/>
    <mergeCell ref="BC33:BC39"/>
    <mergeCell ref="BD33:BD39"/>
    <mergeCell ref="BC47:BC51"/>
    <mergeCell ref="BD47:BD51"/>
    <mergeCell ref="P17:P19"/>
    <mergeCell ref="P30:P34"/>
    <mergeCell ref="B1:C1"/>
    <mergeCell ref="C18:D18"/>
    <mergeCell ref="L13:L17"/>
    <mergeCell ref="J13:J17"/>
    <mergeCell ref="E15:E17"/>
    <mergeCell ref="H13:H17"/>
    <mergeCell ref="G15:G17"/>
    <mergeCell ref="L2:M2"/>
    <mergeCell ref="B12:D17"/>
    <mergeCell ref="B10:M10"/>
    <mergeCell ref="F15:F17"/>
    <mergeCell ref="M15:M17"/>
    <mergeCell ref="G3:I3"/>
    <mergeCell ref="G5:I5"/>
    <mergeCell ref="G7:I7"/>
    <mergeCell ref="I15:I17"/>
    <mergeCell ref="C3:E3"/>
    <mergeCell ref="C5:E7"/>
    <mergeCell ref="BH12:BS12"/>
    <mergeCell ref="R30:R34"/>
    <mergeCell ref="R12:R16"/>
    <mergeCell ref="BH73:BS73"/>
    <mergeCell ref="BH30:BS30"/>
    <mergeCell ref="R73:R77"/>
    <mergeCell ref="R62:R66"/>
    <mergeCell ref="BE76:BE88"/>
    <mergeCell ref="C119:D119"/>
    <mergeCell ref="L119:M119"/>
    <mergeCell ref="L73:M73"/>
    <mergeCell ref="B73:D78"/>
    <mergeCell ref="L113:M113"/>
    <mergeCell ref="L74:M78"/>
    <mergeCell ref="B113:D118"/>
    <mergeCell ref="C79:D79"/>
    <mergeCell ref="L79:M79"/>
    <mergeCell ref="J114:J118"/>
    <mergeCell ref="L114:M118"/>
    <mergeCell ref="H113:I113"/>
    <mergeCell ref="E76:E78"/>
    <mergeCell ref="H119:I119"/>
    <mergeCell ref="H73:I73"/>
    <mergeCell ref="H79:I79"/>
    <mergeCell ref="Q129:Q131"/>
    <mergeCell ref="BH113:BS113"/>
    <mergeCell ref="Q62:Q66"/>
    <mergeCell ref="BD100:BD110"/>
    <mergeCell ref="BD89:BD99"/>
    <mergeCell ref="BD76:BD88"/>
    <mergeCell ref="P100:P102"/>
    <mergeCell ref="Q100:Q102"/>
    <mergeCell ref="Q78:Q80"/>
    <mergeCell ref="O79:O80"/>
    <mergeCell ref="O89:O91"/>
    <mergeCell ref="O100:O102"/>
    <mergeCell ref="P89:P91"/>
    <mergeCell ref="Q76:Q77"/>
    <mergeCell ref="Q46:Q48"/>
    <mergeCell ref="P53:P55"/>
    <mergeCell ref="Q53:Q55"/>
    <mergeCell ref="P162:P164"/>
    <mergeCell ref="Q162:Q164"/>
    <mergeCell ref="O151:O153"/>
    <mergeCell ref="O162:O164"/>
    <mergeCell ref="O140:O142"/>
    <mergeCell ref="P151:P153"/>
    <mergeCell ref="Q151:Q153"/>
    <mergeCell ref="P118:P120"/>
    <mergeCell ref="Q118:Q120"/>
    <mergeCell ref="O119:O120"/>
    <mergeCell ref="P140:P142"/>
    <mergeCell ref="Q140:Q142"/>
    <mergeCell ref="O129:O131"/>
    <mergeCell ref="P116:P117"/>
    <mergeCell ref="Q116:Q117"/>
    <mergeCell ref="P129:P131"/>
    <mergeCell ref="N217:N227"/>
    <mergeCell ref="P173:P175"/>
    <mergeCell ref="Q173:Q175"/>
    <mergeCell ref="O173:O175"/>
    <mergeCell ref="O217:O219"/>
    <mergeCell ref="O184:O186"/>
    <mergeCell ref="O195:O197"/>
    <mergeCell ref="O206:O208"/>
    <mergeCell ref="P184:P186"/>
    <mergeCell ref="Q184:Q186"/>
    <mergeCell ref="P195:P197"/>
    <mergeCell ref="Q195:Q197"/>
    <mergeCell ref="P206:P208"/>
    <mergeCell ref="Q206:Q208"/>
    <mergeCell ref="P217:P219"/>
    <mergeCell ref="Q217:Q219"/>
  </mergeCells>
  <phoneticPr fontId="22" type="noConversion"/>
  <conditionalFormatting sqref="H60:I60">
    <cfRule type="cellIs" dxfId="2" priority="1" operator="greaterThan">
      <formula>120</formula>
    </cfRule>
  </conditionalFormatting>
  <conditionalFormatting sqref="S111:BB111">
    <cfRule type="cellIs" dxfId="1" priority="4" operator="greaterThan">
      <formula>0.2</formula>
    </cfRule>
  </conditionalFormatting>
  <conditionalFormatting sqref="S228:BB228">
    <cfRule type="cellIs" dxfId="0" priority="3" operator="greaterThan">
      <formula>2</formula>
    </cfRule>
  </conditionalFormatting>
  <dataValidations count="1">
    <dataValidation type="decimal" allowBlank="1" showInputMessage="1" showErrorMessage="1" error="Lze zadat pouze hodnoty v intervalu od 0,5 do 1,0. " sqref="S47:BB47 S54:BB54" xr:uid="{EEF1EC46-BF07-4808-9A73-2F46BAB85012}">
      <formula1>0.5</formula1>
      <formula2>1</formula2>
    </dataValidation>
  </dataValidations>
  <hyperlinks>
    <hyperlink ref="B1:C1" location="Úvod!A1" display="zpět na úvodní stránku" xr:uid="{E751A6D1-8A2D-4EC9-B960-EAD431D9789B}"/>
  </hyperlinks>
  <pageMargins left="0.7" right="0.7" top="0.78740157499999996" bottom="0.78740157499999996" header="0.3" footer="0.3"/>
  <pageSetup paperSize="9" orientation="portrait" r:id="rId1"/>
  <ignoredErrors>
    <ignoredError sqref="L3 L5 L7" numberStoredAsText="1"/>
  </ignoredErrors>
  <extLst>
    <ext xmlns:x14="http://schemas.microsoft.com/office/spreadsheetml/2009/9/main" uri="{CCE6A557-97BC-4b89-ADB6-D9C93CAAB3DF}">
      <x14:dataValidations xmlns:xm="http://schemas.microsoft.com/office/excel/2006/main" count="5">
        <x14:dataValidation type="list" allowBlank="1" showInputMessage="1" showErrorMessage="1" xr:uid="{269A828E-AC0E-425F-9411-899C2E12B3F4}">
          <x14:formula1>
            <xm:f>'Podpůrná data'!$Q$23:$Q$37</xm:f>
          </x14:formula1>
          <xm:sqref>S17:BB17 S118:BB118 S195:BB195 S184:BB184 S206:BB206 S162:BB162 S140:BB140 S173:BB173 S100:BB100 S53:BB53 S89:BB89 S78:BB78 S67:BB67 S35:BB35 S151:BB151 S217:BB217 S46:BB46 S129:BB129</xm:sqref>
        </x14:dataValidation>
        <x14:dataValidation type="list" allowBlank="1" showInputMessage="1" showErrorMessage="1" xr:uid="{44212282-EE02-4A2A-91EC-92C203F10591}">
          <x14:formula1>
            <xm:f>'Podpůrná data'!$L$4:$L$6</xm:f>
          </x14:formula1>
          <xm:sqref>E18</xm:sqref>
        </x14:dataValidation>
        <x14:dataValidation type="list" allowBlank="1" showInputMessage="1" showErrorMessage="1" xr:uid="{4DBC847C-70CD-415D-92B3-D8CB4BFCE5DB}">
          <x14:formula1>
            <xm:f>'Podpůrná data'!$I$23:$I$192</xm:f>
          </x14:formula1>
          <xm:sqref>E47:F47 E53:F53</xm:sqref>
        </x14:dataValidation>
        <x14:dataValidation type="list" allowBlank="1" showInputMessage="1" showErrorMessage="1" xr:uid="{3AD645B3-7BAA-4984-80A7-7C1ACC16F562}">
          <x14:formula1>
            <xm:f>'Podpůrná data'!$O$4:$O$11</xm:f>
          </x14:formula1>
          <xm:sqref>F18</xm:sqref>
        </x14:dataValidation>
        <x14:dataValidation type="list" allowBlank="1" showInputMessage="1" showErrorMessage="1" xr:uid="{CDB3EB64-02A0-4B83-BFAB-872640C8A369}">
          <x14:formula1>
            <xm:f>'Podpůrná data'!$L$8:$L$10</xm:f>
          </x14:formula1>
          <xm:sqref>Q17:Q19 Q143:Q227 Q121:Q140 Q118 Q78 Q92:Q100 Q103:Q110 Q81:Q89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AF44-BE80-4A4C-A2E2-2258DEE62735}">
  <sheetPr>
    <tabColor theme="9" tint="0.39997558519241921"/>
  </sheetPr>
  <dimension ref="B1:C27"/>
  <sheetViews>
    <sheetView showGridLines="0" zoomScale="80" zoomScaleNormal="80" workbookViewId="0">
      <selection activeCell="G7" sqref="G7"/>
    </sheetView>
  </sheetViews>
  <sheetFormatPr defaultColWidth="8.81640625" defaultRowHeight="14.5" x14ac:dyDescent="0.35"/>
  <cols>
    <col min="1" max="1" width="3.54296875" style="307" customWidth="1"/>
    <col min="2" max="2" width="40.08984375" style="307" customWidth="1"/>
    <col min="3" max="3" width="107" style="307" customWidth="1"/>
    <col min="4" max="16384" width="8.81640625" style="307"/>
  </cols>
  <sheetData>
    <row r="1" spans="2:3" ht="15" thickBot="1" x14ac:dyDescent="0.4"/>
    <row r="2" spans="2:3" ht="23.5" x14ac:dyDescent="0.55000000000000004">
      <c r="B2" s="579" t="s">
        <v>452</v>
      </c>
      <c r="C2" s="580"/>
    </row>
    <row r="3" spans="2:3" ht="18.5" x14ac:dyDescent="0.45">
      <c r="B3" s="309" t="s">
        <v>450</v>
      </c>
      <c r="C3" s="308" t="s">
        <v>455</v>
      </c>
    </row>
    <row r="4" spans="2:3" x14ac:dyDescent="0.35">
      <c r="B4" s="315"/>
      <c r="C4" s="316"/>
    </row>
    <row r="5" spans="2:3" x14ac:dyDescent="0.35">
      <c r="B5" s="315"/>
      <c r="C5" s="316"/>
    </row>
    <row r="6" spans="2:3" x14ac:dyDescent="0.35">
      <c r="B6" s="315"/>
      <c r="C6" s="316"/>
    </row>
    <row r="7" spans="2:3" x14ac:dyDescent="0.35">
      <c r="B7" s="315"/>
      <c r="C7" s="316"/>
    </row>
    <row r="8" spans="2:3" x14ac:dyDescent="0.35">
      <c r="B8" s="315"/>
      <c r="C8" s="316"/>
    </row>
    <row r="9" spans="2:3" x14ac:dyDescent="0.35">
      <c r="B9" s="315"/>
      <c r="C9" s="316"/>
    </row>
    <row r="10" spans="2:3" x14ac:dyDescent="0.35">
      <c r="B10" s="315"/>
      <c r="C10" s="316"/>
    </row>
    <row r="11" spans="2:3" x14ac:dyDescent="0.35">
      <c r="B11" s="315"/>
      <c r="C11" s="316"/>
    </row>
    <row r="12" spans="2:3" x14ac:dyDescent="0.35">
      <c r="B12" s="315"/>
      <c r="C12" s="316"/>
    </row>
    <row r="13" spans="2:3" x14ac:dyDescent="0.35">
      <c r="B13" s="315"/>
      <c r="C13" s="316"/>
    </row>
    <row r="14" spans="2:3" x14ac:dyDescent="0.35">
      <c r="B14" s="315"/>
      <c r="C14" s="316"/>
    </row>
    <row r="15" spans="2:3" x14ac:dyDescent="0.35">
      <c r="B15" s="315"/>
      <c r="C15" s="316"/>
    </row>
    <row r="16" spans="2:3" x14ac:dyDescent="0.35">
      <c r="B16" s="315"/>
      <c r="C16" s="316"/>
    </row>
    <row r="17" spans="2:3" x14ac:dyDescent="0.35">
      <c r="B17" s="315"/>
      <c r="C17" s="316"/>
    </row>
    <row r="18" spans="2:3" x14ac:dyDescent="0.35">
      <c r="B18" s="315"/>
      <c r="C18" s="316"/>
    </row>
    <row r="19" spans="2:3" x14ac:dyDescent="0.35">
      <c r="B19" s="315"/>
      <c r="C19" s="316"/>
    </row>
    <row r="20" spans="2:3" x14ac:dyDescent="0.35">
      <c r="B20" s="315"/>
      <c r="C20" s="316"/>
    </row>
    <row r="21" spans="2:3" x14ac:dyDescent="0.35">
      <c r="B21" s="315"/>
      <c r="C21" s="316"/>
    </row>
    <row r="22" spans="2:3" x14ac:dyDescent="0.35">
      <c r="B22" s="315"/>
      <c r="C22" s="316"/>
    </row>
    <row r="23" spans="2:3" x14ac:dyDescent="0.35">
      <c r="B23" s="315"/>
      <c r="C23" s="316"/>
    </row>
    <row r="24" spans="2:3" x14ac:dyDescent="0.35">
      <c r="B24" s="315"/>
      <c r="C24" s="316"/>
    </row>
    <row r="25" spans="2:3" x14ac:dyDescent="0.35">
      <c r="B25" s="315"/>
      <c r="C25" s="316"/>
    </row>
    <row r="26" spans="2:3" x14ac:dyDescent="0.35">
      <c r="B26" s="315"/>
      <c r="C26" s="316"/>
    </row>
    <row r="27" spans="2:3" ht="15" thickBot="1" x14ac:dyDescent="0.4">
      <c r="B27" s="317"/>
      <c r="C27" s="318"/>
    </row>
  </sheetData>
  <sheetProtection algorithmName="SHA-512" hashValue="wacvp1MdAUnTpiIeJc9cqBfqqboqVle7XvNcqOp7I1d38T/RibqcAew9EZVnmMECA13a59PJLpPc4eGKdTh1Pw==" saltValue="ZM4Tk4jMXpff7UMWFG2fsQ==" spinCount="100000" sheet="1" objects="1" scenarios="1"/>
  <mergeCells count="1">
    <mergeCell ref="B2:C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topLeftCell="A2" zoomScale="70" zoomScaleNormal="70" workbookViewId="0">
      <selection activeCell="E17" sqref="E17"/>
    </sheetView>
  </sheetViews>
  <sheetFormatPr defaultRowHeight="14.5" x14ac:dyDescent="0.35"/>
  <cols>
    <col min="1" max="1" width="28.08984375" customWidth="1"/>
    <col min="2" max="2" width="21.90625" customWidth="1"/>
    <col min="3" max="3" width="20.54296875" customWidth="1"/>
    <col min="4" max="4" width="16" customWidth="1"/>
    <col min="5" max="5" width="14.453125" customWidth="1"/>
    <col min="6" max="7" width="12.6328125" customWidth="1"/>
    <col min="9" max="9" width="28.36328125" customWidth="1"/>
    <col min="10" max="10" width="19.453125" customWidth="1"/>
    <col min="11" max="11" width="10" customWidth="1"/>
    <col min="12" max="12" width="8" customWidth="1"/>
    <col min="16" max="16" width="25.6328125" customWidth="1"/>
  </cols>
  <sheetData>
    <row r="2" spans="1:16" x14ac:dyDescent="0.35">
      <c r="A2" s="595"/>
      <c r="B2" s="595"/>
      <c r="C2" s="595"/>
      <c r="D2" s="595"/>
      <c r="E2" s="595"/>
      <c r="F2" s="595"/>
      <c r="G2" s="596"/>
      <c r="H2" s="596"/>
      <c r="M2" s="143"/>
    </row>
    <row r="3" spans="1:16" ht="66" customHeight="1" x14ac:dyDescent="0.35">
      <c r="A3" s="144" t="s">
        <v>314</v>
      </c>
      <c r="B3" s="144" t="s">
        <v>325</v>
      </c>
      <c r="C3" s="144" t="s">
        <v>326</v>
      </c>
      <c r="D3" s="144" t="s">
        <v>327</v>
      </c>
      <c r="E3" s="144" t="s">
        <v>328</v>
      </c>
      <c r="F3" s="145" t="s">
        <v>329</v>
      </c>
      <c r="G3" s="189" t="s">
        <v>358</v>
      </c>
      <c r="H3" s="146"/>
      <c r="I3" s="147" t="s">
        <v>330</v>
      </c>
      <c r="J3" s="147" t="s">
        <v>331</v>
      </c>
      <c r="O3" s="581" t="s">
        <v>381</v>
      </c>
      <c r="P3" s="581"/>
    </row>
    <row r="4" spans="1:16" x14ac:dyDescent="0.35">
      <c r="A4" s="585" t="s">
        <v>332</v>
      </c>
      <c r="B4" s="587">
        <v>23101</v>
      </c>
      <c r="C4" s="149" t="s">
        <v>333</v>
      </c>
      <c r="D4" s="150">
        <v>53596.815699999999</v>
      </c>
      <c r="E4" s="151">
        <f t="shared" ref="E4:E9" si="0">D4*1.338</f>
        <v>71712.539406600001</v>
      </c>
      <c r="F4" s="151">
        <f>FLOOR(FLOOR(E4*12/1720,1)*1.15,1)</f>
        <v>575</v>
      </c>
      <c r="G4" s="151">
        <f>FLOOR(E4*12/1720,1)</f>
        <v>500</v>
      </c>
      <c r="I4" s="582">
        <v>9114</v>
      </c>
      <c r="J4" s="582">
        <v>317</v>
      </c>
      <c r="L4" s="227" t="s">
        <v>334</v>
      </c>
      <c r="O4" s="225" t="s">
        <v>362</v>
      </c>
      <c r="P4" s="225" t="s">
        <v>363</v>
      </c>
    </row>
    <row r="5" spans="1:16" x14ac:dyDescent="0.35">
      <c r="A5" s="586"/>
      <c r="B5" s="588"/>
      <c r="C5" s="149" t="s">
        <v>335</v>
      </c>
      <c r="D5" s="150">
        <v>67897.522100000002</v>
      </c>
      <c r="E5" s="151">
        <f t="shared" si="0"/>
        <v>90846.884569800008</v>
      </c>
      <c r="F5" s="151">
        <f>FLOOR(FLOOR(E5*12/1720,1)*1.15,1)</f>
        <v>727</v>
      </c>
      <c r="G5" s="151">
        <f>FLOOR(E5*12/1720,1)</f>
        <v>633</v>
      </c>
      <c r="I5" s="583"/>
      <c r="J5" s="583"/>
      <c r="L5" s="227" t="s">
        <v>336</v>
      </c>
      <c r="O5" s="225" t="s">
        <v>364</v>
      </c>
      <c r="P5" s="225" t="s">
        <v>365</v>
      </c>
    </row>
    <row r="6" spans="1:16" x14ac:dyDescent="0.35">
      <c r="A6" s="144" t="s">
        <v>307</v>
      </c>
      <c r="B6" s="152">
        <v>23101</v>
      </c>
      <c r="C6" s="149" t="s">
        <v>335</v>
      </c>
      <c r="D6" s="150">
        <v>67897.522100000002</v>
      </c>
      <c r="E6" s="151">
        <f t="shared" si="0"/>
        <v>90846.884569800008</v>
      </c>
      <c r="F6" s="151">
        <f>FLOOR(E6*12/1720,1)</f>
        <v>633</v>
      </c>
      <c r="G6" s="190" t="s">
        <v>359</v>
      </c>
      <c r="I6" s="583"/>
      <c r="J6" s="583"/>
      <c r="L6" s="227" t="s">
        <v>441</v>
      </c>
      <c r="O6" s="226" t="s">
        <v>366</v>
      </c>
      <c r="P6" s="225" t="s">
        <v>367</v>
      </c>
    </row>
    <row r="7" spans="1:16" x14ac:dyDescent="0.35">
      <c r="A7" s="585" t="s">
        <v>337</v>
      </c>
      <c r="B7" s="587">
        <v>23101</v>
      </c>
      <c r="C7" s="149" t="s">
        <v>333</v>
      </c>
      <c r="D7" s="150">
        <v>53596.815699999999</v>
      </c>
      <c r="E7" s="151">
        <f t="shared" si="0"/>
        <v>71712.539406600001</v>
      </c>
      <c r="F7" s="589">
        <f>FLOOR(SUM(E7:E9)*12/5160,1)</f>
        <v>532</v>
      </c>
      <c r="G7" s="597" t="s">
        <v>359</v>
      </c>
      <c r="I7" s="583"/>
      <c r="J7" s="583"/>
      <c r="O7" s="225" t="s">
        <v>368</v>
      </c>
      <c r="P7" s="225" t="s">
        <v>369</v>
      </c>
    </row>
    <row r="8" spans="1:16" x14ac:dyDescent="0.35">
      <c r="A8" s="586"/>
      <c r="B8" s="588"/>
      <c r="C8" s="149" t="s">
        <v>335</v>
      </c>
      <c r="D8" s="150">
        <v>67897.522100000002</v>
      </c>
      <c r="E8" s="151">
        <f t="shared" si="0"/>
        <v>90846.884569800008</v>
      </c>
      <c r="F8" s="590"/>
      <c r="G8" s="597"/>
      <c r="I8" s="583"/>
      <c r="J8" s="583"/>
      <c r="L8" s="227" t="s">
        <v>354</v>
      </c>
      <c r="O8" s="225" t="s">
        <v>370</v>
      </c>
      <c r="P8" s="225" t="s">
        <v>371</v>
      </c>
    </row>
    <row r="9" spans="1:16" x14ac:dyDescent="0.35">
      <c r="A9" s="148" t="s">
        <v>338</v>
      </c>
      <c r="B9" s="152">
        <v>31</v>
      </c>
      <c r="C9" s="149" t="s">
        <v>333</v>
      </c>
      <c r="D9" s="150">
        <v>49650.651700000002</v>
      </c>
      <c r="E9" s="151">
        <f t="shared" si="0"/>
        <v>66432.57197460001</v>
      </c>
      <c r="F9" s="591"/>
      <c r="G9" s="597"/>
      <c r="I9" s="584"/>
      <c r="J9" s="584"/>
      <c r="L9" s="227" t="s">
        <v>353</v>
      </c>
      <c r="O9" s="225" t="s">
        <v>372</v>
      </c>
      <c r="P9" s="225" t="s">
        <v>373</v>
      </c>
    </row>
    <row r="10" spans="1:16" ht="29" customHeight="1" x14ac:dyDescent="0.35">
      <c r="A10" s="153" t="s">
        <v>442</v>
      </c>
      <c r="D10" s="253"/>
      <c r="E10" s="143"/>
      <c r="I10" s="592" t="s">
        <v>339</v>
      </c>
      <c r="L10" s="227" t="s">
        <v>355</v>
      </c>
      <c r="M10" s="143"/>
      <c r="O10" s="225" t="s">
        <v>374</v>
      </c>
      <c r="P10" s="225" t="s">
        <v>375</v>
      </c>
    </row>
    <row r="11" spans="1:16" x14ac:dyDescent="0.35">
      <c r="D11" s="305"/>
      <c r="F11" s="154"/>
      <c r="G11" s="154"/>
      <c r="I11" s="593"/>
      <c r="M11" s="143"/>
      <c r="O11" s="225" t="s">
        <v>376</v>
      </c>
      <c r="P11" s="225" t="s">
        <v>377</v>
      </c>
    </row>
    <row r="14" spans="1:16" ht="18.5" x14ac:dyDescent="0.45">
      <c r="A14" s="1" t="s">
        <v>296</v>
      </c>
      <c r="B14" s="2"/>
      <c r="J14" s="3"/>
    </row>
    <row r="15" spans="1:16" ht="5.5" customHeight="1" x14ac:dyDescent="0.35">
      <c r="B15" s="2"/>
      <c r="J15" s="3"/>
    </row>
    <row r="16" spans="1:16" x14ac:dyDescent="0.35">
      <c r="A16" s="84" t="s">
        <v>126</v>
      </c>
      <c r="B16" s="85" t="s">
        <v>127</v>
      </c>
      <c r="C16" s="85" t="s">
        <v>128</v>
      </c>
      <c r="J16" s="3"/>
    </row>
    <row r="17" spans="1:17" x14ac:dyDescent="0.35">
      <c r="A17" s="128" t="s">
        <v>129</v>
      </c>
      <c r="B17" s="128" t="s">
        <v>130</v>
      </c>
      <c r="C17" s="128" t="s">
        <v>131</v>
      </c>
      <c r="I17" s="86" t="s">
        <v>132</v>
      </c>
      <c r="J17" s="87">
        <v>3273</v>
      </c>
    </row>
    <row r="18" spans="1:17" x14ac:dyDescent="0.35">
      <c r="A18" s="128" t="s">
        <v>133</v>
      </c>
      <c r="B18" s="128" t="s">
        <v>134</v>
      </c>
      <c r="C18" s="128" t="s">
        <v>135</v>
      </c>
      <c r="I18" s="86" t="s">
        <v>136</v>
      </c>
      <c r="J18" s="87">
        <v>3818</v>
      </c>
    </row>
    <row r="19" spans="1:17" x14ac:dyDescent="0.35">
      <c r="A19" s="128" t="s">
        <v>137</v>
      </c>
      <c r="B19" s="128" t="s">
        <v>138</v>
      </c>
      <c r="C19" s="128" t="s">
        <v>138</v>
      </c>
      <c r="I19" s="86" t="s">
        <v>139</v>
      </c>
      <c r="J19" s="87">
        <v>4364</v>
      </c>
    </row>
    <row r="22" spans="1:17" ht="43.5" x14ac:dyDescent="0.35">
      <c r="A22" s="88" t="s">
        <v>140</v>
      </c>
      <c r="B22" s="89" t="s">
        <v>141</v>
      </c>
      <c r="C22" s="90" t="s">
        <v>142</v>
      </c>
      <c r="D22" s="91">
        <v>1</v>
      </c>
      <c r="E22" s="91">
        <v>2</v>
      </c>
      <c r="F22" s="91">
        <v>3</v>
      </c>
      <c r="G22" s="91"/>
      <c r="H22" s="91" t="s">
        <v>143</v>
      </c>
      <c r="I22" s="92" t="s">
        <v>140</v>
      </c>
      <c r="J22" s="93" t="s">
        <v>126</v>
      </c>
      <c r="K22" s="71"/>
      <c r="L22" s="71"/>
      <c r="M22" s="71"/>
      <c r="N22" s="71"/>
      <c r="O22" s="71"/>
    </row>
    <row r="23" spans="1:17" x14ac:dyDescent="0.35">
      <c r="A23" s="94" t="s">
        <v>167</v>
      </c>
      <c r="B23" s="95">
        <v>0.65300000000000002</v>
      </c>
      <c r="C23" s="96"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Albánie</v>
      </c>
      <c r="J23" s="97">
        <f>VLOOKUP(H23,$I$17:$J$19,2,FALSE)</f>
        <v>3273</v>
      </c>
      <c r="K23" s="110"/>
      <c r="Q23" t="s">
        <v>389</v>
      </c>
    </row>
    <row r="24" spans="1:17" x14ac:dyDescent="0.35">
      <c r="A24" s="94" t="s">
        <v>168</v>
      </c>
      <c r="B24" s="95">
        <v>0.74</v>
      </c>
      <c r="C24" s="96" t="b">
        <f t="shared" si="1"/>
        <v>1</v>
      </c>
      <c r="D24" t="str">
        <f t="shared" si="2"/>
        <v>1</v>
      </c>
      <c r="E24" t="str">
        <f t="shared" si="3"/>
        <v/>
      </c>
      <c r="F24" t="str">
        <f t="shared" si="4"/>
        <v/>
      </c>
      <c r="H24" t="str">
        <f t="shared" si="5"/>
        <v>1</v>
      </c>
      <c r="I24" t="str">
        <f t="shared" ref="I24:I87" si="6">A24</f>
        <v>Alžírsko</v>
      </c>
      <c r="J24" s="97">
        <f t="shared" ref="J24:J87" si="7">VLOOKUP(H24,$I$17:$J$19,2,FALSE)</f>
        <v>3273</v>
      </c>
      <c r="K24" s="110"/>
      <c r="Q24" t="s">
        <v>391</v>
      </c>
    </row>
    <row r="25" spans="1:17" x14ac:dyDescent="0.35">
      <c r="A25" s="94" t="s">
        <v>38</v>
      </c>
      <c r="B25" s="95">
        <v>1.2809999999999999</v>
      </c>
      <c r="C25" s="96" t="b">
        <f t="shared" si="1"/>
        <v>1</v>
      </c>
      <c r="D25" t="str">
        <f t="shared" si="2"/>
        <v/>
      </c>
      <c r="E25" t="str">
        <f t="shared" si="3"/>
        <v/>
      </c>
      <c r="F25" t="str">
        <f t="shared" si="4"/>
        <v>3</v>
      </c>
      <c r="H25" t="str">
        <f t="shared" si="5"/>
        <v>3</v>
      </c>
      <c r="I25" t="str">
        <f t="shared" si="6"/>
        <v>Angola</v>
      </c>
      <c r="J25" s="97">
        <f t="shared" si="7"/>
        <v>4364</v>
      </c>
      <c r="K25" s="110"/>
      <c r="Q25" t="s">
        <v>392</v>
      </c>
    </row>
    <row r="26" spans="1:17" x14ac:dyDescent="0.35">
      <c r="A26" s="94" t="s">
        <v>169</v>
      </c>
      <c r="B26" s="95">
        <v>0.65600000000000003</v>
      </c>
      <c r="C26" s="96" t="b">
        <f t="shared" si="1"/>
        <v>1</v>
      </c>
      <c r="D26" t="str">
        <f t="shared" si="2"/>
        <v>1</v>
      </c>
      <c r="E26" t="str">
        <f t="shared" si="3"/>
        <v/>
      </c>
      <c r="F26" t="str">
        <f t="shared" si="4"/>
        <v/>
      </c>
      <c r="H26" t="str">
        <f t="shared" si="5"/>
        <v>1</v>
      </c>
      <c r="I26" t="str">
        <f t="shared" si="6"/>
        <v>Argentina</v>
      </c>
      <c r="J26" s="97">
        <f t="shared" si="7"/>
        <v>3273</v>
      </c>
      <c r="K26" s="110"/>
      <c r="Q26" t="s">
        <v>393</v>
      </c>
    </row>
    <row r="27" spans="1:17" x14ac:dyDescent="0.35">
      <c r="A27" s="94" t="s">
        <v>170</v>
      </c>
      <c r="B27" s="95">
        <v>0.754</v>
      </c>
      <c r="C27" s="96" t="b">
        <f t="shared" si="1"/>
        <v>1</v>
      </c>
      <c r="D27" t="str">
        <f t="shared" si="2"/>
        <v>1</v>
      </c>
      <c r="E27" t="str">
        <f t="shared" si="3"/>
        <v/>
      </c>
      <c r="F27" t="str">
        <f t="shared" si="4"/>
        <v/>
      </c>
      <c r="H27" t="str">
        <f t="shared" si="5"/>
        <v>1</v>
      </c>
      <c r="I27" t="str">
        <f t="shared" si="6"/>
        <v>Arménie</v>
      </c>
      <c r="J27" s="97">
        <f t="shared" si="7"/>
        <v>3273</v>
      </c>
      <c r="K27" s="110"/>
      <c r="Q27" t="s">
        <v>394</v>
      </c>
    </row>
    <row r="28" spans="1:17" x14ac:dyDescent="0.35">
      <c r="A28" s="94" t="s">
        <v>171</v>
      </c>
      <c r="B28" s="95">
        <v>1.044</v>
      </c>
      <c r="C28" s="96" t="b">
        <f t="shared" si="1"/>
        <v>1</v>
      </c>
      <c r="D28" t="str">
        <f t="shared" si="2"/>
        <v/>
      </c>
      <c r="E28" t="str">
        <f t="shared" si="3"/>
        <v/>
      </c>
      <c r="F28" t="str">
        <f t="shared" si="4"/>
        <v>3</v>
      </c>
      <c r="H28" t="str">
        <f t="shared" si="5"/>
        <v>3</v>
      </c>
      <c r="I28" t="str">
        <f t="shared" si="6"/>
        <v>Austrálie</v>
      </c>
      <c r="J28" s="97">
        <f t="shared" si="7"/>
        <v>4364</v>
      </c>
      <c r="K28" s="110"/>
      <c r="Q28" t="s">
        <v>395</v>
      </c>
    </row>
    <row r="29" spans="1:17" x14ac:dyDescent="0.35">
      <c r="A29" s="94" t="s">
        <v>172</v>
      </c>
      <c r="B29" s="95">
        <v>0.88300000000000001</v>
      </c>
      <c r="C29" s="96" t="b">
        <f t="shared" si="1"/>
        <v>1</v>
      </c>
      <c r="D29" t="str">
        <f t="shared" si="2"/>
        <v/>
      </c>
      <c r="E29" t="str">
        <f t="shared" si="3"/>
        <v>2</v>
      </c>
      <c r="F29" t="str">
        <f t="shared" si="4"/>
        <v/>
      </c>
      <c r="H29" t="str">
        <f t="shared" si="5"/>
        <v>2</v>
      </c>
      <c r="I29" t="str">
        <f t="shared" si="6"/>
        <v>Ázerbájdžán</v>
      </c>
      <c r="J29" s="97">
        <f t="shared" si="7"/>
        <v>3818</v>
      </c>
      <c r="K29" s="110"/>
      <c r="Q29" t="s">
        <v>396</v>
      </c>
    </row>
    <row r="30" spans="1:17" x14ac:dyDescent="0.35">
      <c r="A30" s="94" t="s">
        <v>173</v>
      </c>
      <c r="B30" s="95">
        <v>0.61099999999999999</v>
      </c>
      <c r="C30" s="96" t="b">
        <f t="shared" si="1"/>
        <v>1</v>
      </c>
      <c r="D30" t="str">
        <f t="shared" si="2"/>
        <v>1</v>
      </c>
      <c r="E30" t="str">
        <f t="shared" si="3"/>
        <v/>
      </c>
      <c r="F30" t="str">
        <f t="shared" si="4"/>
        <v/>
      </c>
      <c r="H30" t="str">
        <f t="shared" si="5"/>
        <v>1</v>
      </c>
      <c r="I30" t="str">
        <f t="shared" si="6"/>
        <v>Bangladéš</v>
      </c>
      <c r="J30" s="97">
        <f t="shared" si="7"/>
        <v>3273</v>
      </c>
      <c r="K30" s="110"/>
      <c r="Q30" t="s">
        <v>397</v>
      </c>
    </row>
    <row r="31" spans="1:17" x14ac:dyDescent="0.35">
      <c r="A31" s="94" t="s">
        <v>39</v>
      </c>
      <c r="B31" s="95">
        <v>1.125</v>
      </c>
      <c r="C31" s="96" t="b">
        <f t="shared" si="1"/>
        <v>1</v>
      </c>
      <c r="D31" t="str">
        <f t="shared" si="2"/>
        <v/>
      </c>
      <c r="E31" t="str">
        <f t="shared" si="3"/>
        <v/>
      </c>
      <c r="F31" t="str">
        <f t="shared" si="4"/>
        <v>3</v>
      </c>
      <c r="H31" t="str">
        <f t="shared" si="5"/>
        <v>3</v>
      </c>
      <c r="I31" t="str">
        <f t="shared" si="6"/>
        <v>Barbados</v>
      </c>
      <c r="J31" s="97">
        <f t="shared" si="7"/>
        <v>4364</v>
      </c>
      <c r="K31" s="110"/>
      <c r="Q31" t="s">
        <v>398</v>
      </c>
    </row>
    <row r="32" spans="1:17" x14ac:dyDescent="0.35">
      <c r="A32" s="94" t="s">
        <v>174</v>
      </c>
      <c r="B32" s="95">
        <v>1</v>
      </c>
      <c r="C32" s="96" t="b">
        <f t="shared" si="1"/>
        <v>1</v>
      </c>
      <c r="D32" t="str">
        <f t="shared" si="2"/>
        <v/>
      </c>
      <c r="E32" t="str">
        <f t="shared" si="3"/>
        <v/>
      </c>
      <c r="F32" t="str">
        <f t="shared" si="4"/>
        <v>3</v>
      </c>
      <c r="H32" t="str">
        <f t="shared" si="5"/>
        <v>3</v>
      </c>
      <c r="I32" t="str">
        <f t="shared" si="6"/>
        <v>Belgie</v>
      </c>
      <c r="J32" s="97">
        <f t="shared" si="7"/>
        <v>4364</v>
      </c>
      <c r="K32" s="110"/>
      <c r="Q32" t="s">
        <v>399</v>
      </c>
    </row>
    <row r="33" spans="1:17" x14ac:dyDescent="0.35">
      <c r="A33" s="94" t="s">
        <v>40</v>
      </c>
      <c r="B33" s="95">
        <v>0.77</v>
      </c>
      <c r="C33" s="96" t="b">
        <f t="shared" si="1"/>
        <v>1</v>
      </c>
      <c r="D33" t="str">
        <f t="shared" si="2"/>
        <v>1</v>
      </c>
      <c r="E33" t="str">
        <f t="shared" si="3"/>
        <v/>
      </c>
      <c r="F33" t="str">
        <f t="shared" si="4"/>
        <v/>
      </c>
      <c r="H33" t="str">
        <f t="shared" si="5"/>
        <v>1</v>
      </c>
      <c r="I33" t="str">
        <f t="shared" si="6"/>
        <v>Belize</v>
      </c>
      <c r="J33" s="97">
        <f t="shared" si="7"/>
        <v>3273</v>
      </c>
      <c r="K33" s="110"/>
      <c r="Q33" t="s">
        <v>400</v>
      </c>
    </row>
    <row r="34" spans="1:17" x14ac:dyDescent="0.35">
      <c r="A34" s="94" t="s">
        <v>175</v>
      </c>
      <c r="B34" s="95">
        <v>0.59499999999999997</v>
      </c>
      <c r="C34" s="96" t="b">
        <f t="shared" si="1"/>
        <v>1</v>
      </c>
      <c r="D34" t="str">
        <f t="shared" si="2"/>
        <v>1</v>
      </c>
      <c r="E34" t="str">
        <f t="shared" si="3"/>
        <v/>
      </c>
      <c r="F34" t="str">
        <f t="shared" si="4"/>
        <v/>
      </c>
      <c r="H34" t="str">
        <f t="shared" si="5"/>
        <v>1</v>
      </c>
      <c r="I34" t="str">
        <f t="shared" si="6"/>
        <v>Bělorusko</v>
      </c>
      <c r="J34" s="97">
        <f t="shared" si="7"/>
        <v>3273</v>
      </c>
      <c r="K34" s="110"/>
      <c r="Q34" t="s">
        <v>401</v>
      </c>
    </row>
    <row r="35" spans="1:17" x14ac:dyDescent="0.35">
      <c r="A35" s="94" t="s">
        <v>41</v>
      </c>
      <c r="B35" s="95">
        <v>0.97</v>
      </c>
      <c r="C35" s="96" t="b">
        <f t="shared" si="1"/>
        <v>1</v>
      </c>
      <c r="D35" t="str">
        <f t="shared" si="2"/>
        <v/>
      </c>
      <c r="E35" t="str">
        <f t="shared" si="3"/>
        <v>2</v>
      </c>
      <c r="F35" t="str">
        <f t="shared" si="4"/>
        <v/>
      </c>
      <c r="H35" t="str">
        <f t="shared" si="5"/>
        <v>2</v>
      </c>
      <c r="I35" t="str">
        <f t="shared" si="6"/>
        <v>Benin</v>
      </c>
      <c r="J35" s="97">
        <f t="shared" si="7"/>
        <v>3818</v>
      </c>
      <c r="K35" s="110"/>
    </row>
    <row r="36" spans="1:17" x14ac:dyDescent="0.35">
      <c r="A36" s="94" t="s">
        <v>176</v>
      </c>
      <c r="B36" s="95">
        <v>1.5149999999999999</v>
      </c>
      <c r="C36" s="96" t="b">
        <f t="shared" si="1"/>
        <v>1</v>
      </c>
      <c r="D36" t="str">
        <f t="shared" si="2"/>
        <v/>
      </c>
      <c r="E36" t="str">
        <f t="shared" si="3"/>
        <v/>
      </c>
      <c r="F36" t="str">
        <f t="shared" si="4"/>
        <v>3</v>
      </c>
      <c r="H36" t="str">
        <f t="shared" si="5"/>
        <v>3</v>
      </c>
      <c r="I36" t="str">
        <f t="shared" si="6"/>
        <v>Bermudy</v>
      </c>
      <c r="J36" s="97">
        <f t="shared" si="7"/>
        <v>4364</v>
      </c>
      <c r="K36" s="110"/>
    </row>
    <row r="37" spans="1:17" x14ac:dyDescent="0.35">
      <c r="A37" s="94" t="s">
        <v>177</v>
      </c>
      <c r="B37" s="95">
        <v>0.67500000000000004</v>
      </c>
      <c r="C37" s="96" t="b">
        <f t="shared" si="1"/>
        <v>1</v>
      </c>
      <c r="D37" t="str">
        <f t="shared" si="2"/>
        <v>1</v>
      </c>
      <c r="E37" t="str">
        <f t="shared" si="3"/>
        <v/>
      </c>
      <c r="F37" t="str">
        <f t="shared" si="4"/>
        <v/>
      </c>
      <c r="H37" t="str">
        <f t="shared" si="5"/>
        <v>1</v>
      </c>
      <c r="I37" t="str">
        <f t="shared" si="6"/>
        <v>Bolívie</v>
      </c>
      <c r="J37" s="97">
        <f t="shared" si="7"/>
        <v>3273</v>
      </c>
      <c r="K37" s="110"/>
    </row>
    <row r="38" spans="1:17" x14ac:dyDescent="0.35">
      <c r="A38" s="94" t="s">
        <v>178</v>
      </c>
      <c r="B38" s="95">
        <v>0.69</v>
      </c>
      <c r="C38" s="96" t="b">
        <f t="shared" si="1"/>
        <v>1</v>
      </c>
      <c r="D38" t="str">
        <f t="shared" si="2"/>
        <v>1</v>
      </c>
      <c r="E38" t="str">
        <f t="shared" si="3"/>
        <v/>
      </c>
      <c r="F38" t="str">
        <f t="shared" si="4"/>
        <v/>
      </c>
      <c r="H38" t="str">
        <f t="shared" si="5"/>
        <v>1</v>
      </c>
      <c r="I38" t="str">
        <f t="shared" si="6"/>
        <v>Bosna a Hercegovina</v>
      </c>
      <c r="J38" s="97">
        <f t="shared" si="7"/>
        <v>3273</v>
      </c>
      <c r="K38" s="110"/>
    </row>
    <row r="39" spans="1:17" x14ac:dyDescent="0.35">
      <c r="A39" s="94" t="s">
        <v>42</v>
      </c>
      <c r="B39" s="95">
        <v>0.51700000000000002</v>
      </c>
      <c r="C39" s="96" t="b">
        <f t="shared" si="1"/>
        <v>1</v>
      </c>
      <c r="D39" t="str">
        <f t="shared" si="2"/>
        <v>1</v>
      </c>
      <c r="E39" t="str">
        <f t="shared" si="3"/>
        <v/>
      </c>
      <c r="F39" t="str">
        <f t="shared" si="4"/>
        <v/>
      </c>
      <c r="H39" t="str">
        <f t="shared" si="5"/>
        <v>1</v>
      </c>
      <c r="I39" t="str">
        <f t="shared" si="6"/>
        <v>Botswana</v>
      </c>
      <c r="J39" s="97">
        <f t="shared" si="7"/>
        <v>3273</v>
      </c>
      <c r="K39" s="110"/>
    </row>
    <row r="40" spans="1:17" x14ac:dyDescent="0.35">
      <c r="A40" s="94" t="s">
        <v>179</v>
      </c>
      <c r="B40" s="95">
        <v>0.97899999999999998</v>
      </c>
      <c r="C40" s="96" t="b">
        <f t="shared" si="1"/>
        <v>1</v>
      </c>
      <c r="D40" t="str">
        <f t="shared" si="2"/>
        <v/>
      </c>
      <c r="E40" t="str">
        <f t="shared" si="3"/>
        <v>2</v>
      </c>
      <c r="F40" t="str">
        <f t="shared" si="4"/>
        <v/>
      </c>
      <c r="H40" t="str">
        <f t="shared" si="5"/>
        <v>2</v>
      </c>
      <c r="I40" t="str">
        <f t="shared" si="6"/>
        <v>Brazílie</v>
      </c>
      <c r="J40" s="97">
        <f t="shared" si="7"/>
        <v>3818</v>
      </c>
      <c r="K40" s="110"/>
    </row>
    <row r="41" spans="1:17" x14ac:dyDescent="0.35">
      <c r="A41" s="94" t="s">
        <v>180</v>
      </c>
      <c r="B41" s="95">
        <v>0.62</v>
      </c>
      <c r="C41" s="96" t="b">
        <f t="shared" si="1"/>
        <v>1</v>
      </c>
      <c r="D41" t="str">
        <f t="shared" si="2"/>
        <v>1</v>
      </c>
      <c r="E41" t="str">
        <f t="shared" si="3"/>
        <v/>
      </c>
      <c r="F41" t="str">
        <f t="shared" si="4"/>
        <v/>
      </c>
      <c r="H41" t="str">
        <f t="shared" si="5"/>
        <v>1</v>
      </c>
      <c r="I41" t="str">
        <f t="shared" si="6"/>
        <v>Bulharsko</v>
      </c>
      <c r="J41" s="97">
        <f t="shared" si="7"/>
        <v>3273</v>
      </c>
      <c r="K41" s="110"/>
    </row>
    <row r="42" spans="1:17" x14ac:dyDescent="0.35">
      <c r="A42" s="94" t="s">
        <v>43</v>
      </c>
      <c r="B42" s="95">
        <v>0.96599999999999997</v>
      </c>
      <c r="C42" s="96" t="b">
        <f t="shared" si="1"/>
        <v>1</v>
      </c>
      <c r="D42" t="str">
        <f t="shared" si="2"/>
        <v/>
      </c>
      <c r="E42" t="str">
        <f t="shared" si="3"/>
        <v>2</v>
      </c>
      <c r="F42" t="str">
        <f t="shared" si="4"/>
        <v/>
      </c>
      <c r="H42" t="str">
        <f t="shared" si="5"/>
        <v>2</v>
      </c>
      <c r="I42" t="str">
        <f t="shared" si="6"/>
        <v>Burkina Faso</v>
      </c>
      <c r="J42" s="97">
        <f t="shared" si="7"/>
        <v>3818</v>
      </c>
      <c r="K42" s="110"/>
    </row>
    <row r="43" spans="1:17" x14ac:dyDescent="0.35">
      <c r="A43" s="94" t="s">
        <v>44</v>
      </c>
      <c r="B43" s="95">
        <v>0.74199999999999999</v>
      </c>
      <c r="C43" s="96" t="b">
        <f t="shared" si="1"/>
        <v>1</v>
      </c>
      <c r="D43" t="str">
        <f t="shared" si="2"/>
        <v>1</v>
      </c>
      <c r="E43" t="str">
        <f t="shared" si="3"/>
        <v/>
      </c>
      <c r="F43" t="str">
        <f t="shared" si="4"/>
        <v/>
      </c>
      <c r="H43" t="str">
        <f t="shared" si="5"/>
        <v>1</v>
      </c>
      <c r="I43" t="str">
        <f t="shared" si="6"/>
        <v>Burundi</v>
      </c>
      <c r="J43" s="97">
        <f t="shared" si="7"/>
        <v>3273</v>
      </c>
      <c r="K43" s="110"/>
    </row>
    <row r="44" spans="1:17" x14ac:dyDescent="0.35">
      <c r="A44" s="94" t="s">
        <v>181</v>
      </c>
      <c r="B44" s="95">
        <v>1.1779999999999999</v>
      </c>
      <c r="C44" s="96" t="b">
        <f t="shared" si="1"/>
        <v>1</v>
      </c>
      <c r="D44" t="str">
        <f t="shared" si="2"/>
        <v/>
      </c>
      <c r="E44" t="str">
        <f t="shared" si="3"/>
        <v/>
      </c>
      <c r="F44" t="str">
        <f t="shared" si="4"/>
        <v>3</v>
      </c>
      <c r="H44" t="str">
        <f t="shared" si="5"/>
        <v>3</v>
      </c>
      <c r="I44" t="str">
        <f t="shared" si="6"/>
        <v>Čad</v>
      </c>
      <c r="J44" s="97">
        <f t="shared" si="7"/>
        <v>4364</v>
      </c>
      <c r="K44" s="110"/>
    </row>
    <row r="45" spans="1:17" x14ac:dyDescent="0.35">
      <c r="A45" s="94" t="s">
        <v>182</v>
      </c>
      <c r="B45" s="95">
        <v>0.64800000000000002</v>
      </c>
      <c r="C45" s="96" t="b">
        <f t="shared" si="1"/>
        <v>1</v>
      </c>
      <c r="D45" t="str">
        <f t="shared" si="2"/>
        <v>1</v>
      </c>
      <c r="E45" t="str">
        <f t="shared" si="3"/>
        <v/>
      </c>
      <c r="F45" t="str">
        <f t="shared" si="4"/>
        <v/>
      </c>
      <c r="H45" t="str">
        <f t="shared" si="5"/>
        <v>1</v>
      </c>
      <c r="I45" t="str">
        <f t="shared" si="6"/>
        <v>Černá Hora</v>
      </c>
      <c r="J45" s="97">
        <f t="shared" si="7"/>
        <v>3273</v>
      </c>
      <c r="K45" s="110"/>
    </row>
    <row r="46" spans="1:17" x14ac:dyDescent="0.35">
      <c r="A46" s="94" t="s">
        <v>183</v>
      </c>
      <c r="B46" s="95">
        <v>0.81799999999999995</v>
      </c>
      <c r="C46" s="96" t="b">
        <f t="shared" si="1"/>
        <v>1</v>
      </c>
      <c r="D46" t="str">
        <f t="shared" si="2"/>
        <v/>
      </c>
      <c r="E46" t="str">
        <f t="shared" si="3"/>
        <v>2</v>
      </c>
      <c r="F46" t="str">
        <f t="shared" si="4"/>
        <v/>
      </c>
      <c r="H46" t="str">
        <f t="shared" si="5"/>
        <v>2</v>
      </c>
      <c r="I46" t="str">
        <f t="shared" si="6"/>
        <v>Česká republika</v>
      </c>
      <c r="J46" s="97">
        <f t="shared" si="7"/>
        <v>3818</v>
      </c>
      <c r="K46" s="110"/>
    </row>
    <row r="47" spans="1:17" x14ac:dyDescent="0.35">
      <c r="A47" s="94" t="s">
        <v>184</v>
      </c>
      <c r="B47" s="95">
        <v>0.91700000000000004</v>
      </c>
      <c r="C47" s="96" t="b">
        <f t="shared" si="1"/>
        <v>1</v>
      </c>
      <c r="D47" t="str">
        <f t="shared" si="2"/>
        <v/>
      </c>
      <c r="E47" t="str">
        <f t="shared" si="3"/>
        <v>2</v>
      </c>
      <c r="F47" t="str">
        <f t="shared" si="4"/>
        <v/>
      </c>
      <c r="H47" t="str">
        <f t="shared" si="5"/>
        <v>2</v>
      </c>
      <c r="I47" t="str">
        <f t="shared" si="6"/>
        <v>Čína</v>
      </c>
      <c r="J47" s="97">
        <f t="shared" si="7"/>
        <v>3818</v>
      </c>
      <c r="K47" s="110"/>
    </row>
    <row r="48" spans="1:17" x14ac:dyDescent="0.35">
      <c r="A48" s="94" t="s">
        <v>185</v>
      </c>
      <c r="B48" s="95">
        <v>1.35</v>
      </c>
      <c r="C48" s="96" t="b">
        <f t="shared" si="1"/>
        <v>1</v>
      </c>
      <c r="D48" t="str">
        <f t="shared" si="2"/>
        <v/>
      </c>
      <c r="E48" t="str">
        <f t="shared" si="3"/>
        <v/>
      </c>
      <c r="F48" t="str">
        <f t="shared" si="4"/>
        <v>3</v>
      </c>
      <c r="H48" t="str">
        <f t="shared" si="5"/>
        <v>3</v>
      </c>
      <c r="I48" t="str">
        <f t="shared" si="6"/>
        <v>Dánsko</v>
      </c>
      <c r="J48" s="97">
        <f t="shared" si="7"/>
        <v>4364</v>
      </c>
      <c r="K48" s="110"/>
    </row>
    <row r="49" spans="1:11" x14ac:dyDescent="0.35">
      <c r="A49" s="94" t="s">
        <v>186</v>
      </c>
      <c r="B49" s="95">
        <v>1.3740000000000001</v>
      </c>
      <c r="C49" s="96" t="b">
        <f t="shared" si="1"/>
        <v>1</v>
      </c>
      <c r="D49" t="str">
        <f t="shared" si="2"/>
        <v/>
      </c>
      <c r="E49" t="str">
        <f t="shared" si="3"/>
        <v/>
      </c>
      <c r="F49" t="str">
        <f t="shared" si="4"/>
        <v>3</v>
      </c>
      <c r="H49" t="str">
        <f t="shared" si="5"/>
        <v>3</v>
      </c>
      <c r="I49" t="str">
        <f t="shared" si="6"/>
        <v>Demokratická republika Kongo</v>
      </c>
      <c r="J49" s="97">
        <f t="shared" si="7"/>
        <v>4364</v>
      </c>
      <c r="K49" s="110"/>
    </row>
    <row r="50" spans="1:11" x14ac:dyDescent="0.35">
      <c r="A50" s="94" t="s">
        <v>187</v>
      </c>
      <c r="B50" s="95">
        <v>0.629</v>
      </c>
      <c r="C50" s="96" t="b">
        <f t="shared" si="1"/>
        <v>1</v>
      </c>
      <c r="D50" t="str">
        <f t="shared" si="2"/>
        <v>1</v>
      </c>
      <c r="E50" t="str">
        <f t="shared" si="3"/>
        <v/>
      </c>
      <c r="F50" t="str">
        <f t="shared" si="4"/>
        <v/>
      </c>
      <c r="H50" t="str">
        <f t="shared" si="5"/>
        <v>1</v>
      </c>
      <c r="I50" t="str">
        <f t="shared" si="6"/>
        <v>Dominikánská republika</v>
      </c>
      <c r="J50" s="97">
        <f t="shared" si="7"/>
        <v>3273</v>
      </c>
      <c r="K50" s="110"/>
    </row>
    <row r="51" spans="1:11" x14ac:dyDescent="0.35">
      <c r="A51" s="94" t="s">
        <v>188</v>
      </c>
      <c r="B51" s="95">
        <v>0.86499999999999999</v>
      </c>
      <c r="C51" s="96" t="b">
        <f t="shared" si="1"/>
        <v>1</v>
      </c>
      <c r="D51" t="str">
        <f t="shared" si="2"/>
        <v/>
      </c>
      <c r="E51" t="str">
        <f t="shared" si="3"/>
        <v>2</v>
      </c>
      <c r="F51" t="str">
        <f t="shared" si="4"/>
        <v/>
      </c>
      <c r="H51" t="str">
        <f t="shared" si="5"/>
        <v>2</v>
      </c>
      <c r="I51" t="str">
        <f t="shared" si="6"/>
        <v>Džibutsko</v>
      </c>
      <c r="J51" s="97">
        <f t="shared" si="7"/>
        <v>3818</v>
      </c>
      <c r="K51" s="110"/>
    </row>
    <row r="52" spans="1:11" x14ac:dyDescent="0.35">
      <c r="A52" s="94" t="s">
        <v>45</v>
      </c>
      <c r="B52" s="95">
        <v>0.57899999999999996</v>
      </c>
      <c r="C52" s="96" t="b">
        <f t="shared" si="1"/>
        <v>1</v>
      </c>
      <c r="D52" t="str">
        <f t="shared" si="2"/>
        <v>1</v>
      </c>
      <c r="E52" t="str">
        <f t="shared" si="3"/>
        <v/>
      </c>
      <c r="F52" t="str">
        <f t="shared" si="4"/>
        <v/>
      </c>
      <c r="H52" t="str">
        <f t="shared" si="5"/>
        <v>1</v>
      </c>
      <c r="I52" t="str">
        <f t="shared" si="6"/>
        <v>Egypt</v>
      </c>
      <c r="J52" s="97">
        <f t="shared" si="7"/>
        <v>3273</v>
      </c>
      <c r="K52" s="110"/>
    </row>
    <row r="53" spans="1:11" x14ac:dyDescent="0.35">
      <c r="A53" s="94" t="s">
        <v>189</v>
      </c>
      <c r="B53" s="95">
        <v>0.755</v>
      </c>
      <c r="C53" s="96" t="b">
        <f t="shared" si="1"/>
        <v>1</v>
      </c>
      <c r="D53" t="str">
        <f t="shared" si="2"/>
        <v>1</v>
      </c>
      <c r="E53" t="str">
        <f t="shared" si="3"/>
        <v/>
      </c>
      <c r="F53" t="str">
        <f t="shared" si="4"/>
        <v/>
      </c>
      <c r="H53" t="str">
        <f t="shared" si="5"/>
        <v>1</v>
      </c>
      <c r="I53" t="str">
        <f t="shared" si="6"/>
        <v>Ekvádor</v>
      </c>
      <c r="J53" s="97">
        <f t="shared" si="7"/>
        <v>3273</v>
      </c>
      <c r="K53" s="110"/>
    </row>
    <row r="54" spans="1:11" x14ac:dyDescent="0.35">
      <c r="A54" s="94" t="s">
        <v>46</v>
      </c>
      <c r="B54" s="95">
        <v>0.98899999999999999</v>
      </c>
      <c r="C54" s="96" t="b">
        <f t="shared" si="1"/>
        <v>1</v>
      </c>
      <c r="D54" t="str">
        <f t="shared" si="2"/>
        <v/>
      </c>
      <c r="E54" t="str">
        <f t="shared" si="3"/>
        <v>2</v>
      </c>
      <c r="F54" t="str">
        <f t="shared" si="4"/>
        <v/>
      </c>
      <c r="H54" t="str">
        <f t="shared" si="5"/>
        <v>2</v>
      </c>
      <c r="I54" t="str">
        <f t="shared" si="6"/>
        <v>Eritrea</v>
      </c>
      <c r="J54" s="97">
        <f t="shared" si="7"/>
        <v>3818</v>
      </c>
      <c r="K54" s="110"/>
    </row>
    <row r="55" spans="1:11" x14ac:dyDescent="0.35">
      <c r="A55" s="94" t="s">
        <v>190</v>
      </c>
      <c r="B55" s="95">
        <v>0.79400000000000004</v>
      </c>
      <c r="C55" s="96" t="b">
        <f t="shared" si="1"/>
        <v>1</v>
      </c>
      <c r="D55" t="str">
        <f t="shared" si="2"/>
        <v>1</v>
      </c>
      <c r="E55" t="str">
        <f t="shared" si="3"/>
        <v/>
      </c>
      <c r="F55" t="str">
        <f t="shared" si="4"/>
        <v/>
      </c>
      <c r="H55" t="str">
        <f t="shared" si="5"/>
        <v>1</v>
      </c>
      <c r="I55" t="str">
        <f t="shared" si="6"/>
        <v>Estonsko</v>
      </c>
      <c r="J55" s="97">
        <f t="shared" si="7"/>
        <v>3273</v>
      </c>
      <c r="K55" s="110"/>
    </row>
    <row r="56" spans="1:11" x14ac:dyDescent="0.35">
      <c r="A56" s="94" t="s">
        <v>191</v>
      </c>
      <c r="B56" s="95">
        <v>0.85099999999999998</v>
      </c>
      <c r="C56" s="96" t="b">
        <f t="shared" si="1"/>
        <v>1</v>
      </c>
      <c r="D56" t="str">
        <f t="shared" si="2"/>
        <v/>
      </c>
      <c r="E56" t="str">
        <f t="shared" si="3"/>
        <v>2</v>
      </c>
      <c r="F56" t="str">
        <f t="shared" si="4"/>
        <v/>
      </c>
      <c r="H56" t="str">
        <f t="shared" si="5"/>
        <v>2</v>
      </c>
      <c r="I56" t="str">
        <f t="shared" si="6"/>
        <v>Etiopie</v>
      </c>
      <c r="J56" s="97">
        <f t="shared" si="7"/>
        <v>3818</v>
      </c>
      <c r="K56" s="110"/>
    </row>
    <row r="57" spans="1:11" x14ac:dyDescent="0.35">
      <c r="A57" s="94" t="s">
        <v>192</v>
      </c>
      <c r="B57" s="95">
        <v>1.35</v>
      </c>
      <c r="C57" s="96" t="b">
        <f t="shared" si="1"/>
        <v>1</v>
      </c>
      <c r="D57" t="str">
        <f t="shared" si="2"/>
        <v/>
      </c>
      <c r="E57" t="str">
        <f t="shared" si="3"/>
        <v/>
      </c>
      <c r="F57" t="str">
        <f t="shared" si="4"/>
        <v>3</v>
      </c>
      <c r="H57" t="str">
        <f t="shared" si="5"/>
        <v>3</v>
      </c>
      <c r="I57" t="str">
        <f t="shared" si="6"/>
        <v>Faerské ostrovy</v>
      </c>
      <c r="J57" s="97">
        <f t="shared" si="7"/>
        <v>4364</v>
      </c>
      <c r="K57" s="110"/>
    </row>
    <row r="58" spans="1:11" x14ac:dyDescent="0.35">
      <c r="A58" s="94" t="s">
        <v>193</v>
      </c>
      <c r="B58" s="95">
        <v>0.68100000000000005</v>
      </c>
      <c r="C58" s="96" t="b">
        <f t="shared" si="1"/>
        <v>1</v>
      </c>
      <c r="D58" t="str">
        <f t="shared" si="2"/>
        <v>1</v>
      </c>
      <c r="E58" t="str">
        <f t="shared" si="3"/>
        <v/>
      </c>
      <c r="F58" t="str">
        <f t="shared" si="4"/>
        <v/>
      </c>
      <c r="H58" t="str">
        <f t="shared" si="5"/>
        <v>1</v>
      </c>
      <c r="I58" t="str">
        <f t="shared" si="6"/>
        <v>Fidži</v>
      </c>
      <c r="J58" s="97">
        <f t="shared" si="7"/>
        <v>3273</v>
      </c>
      <c r="K58" s="110"/>
    </row>
    <row r="59" spans="1:11" x14ac:dyDescent="0.35">
      <c r="A59" s="94" t="s">
        <v>194</v>
      </c>
      <c r="B59" s="95">
        <v>0.73399999999999999</v>
      </c>
      <c r="C59" s="96" t="b">
        <f t="shared" si="1"/>
        <v>1</v>
      </c>
      <c r="D59" t="str">
        <f t="shared" si="2"/>
        <v>1</v>
      </c>
      <c r="E59" t="str">
        <f t="shared" si="3"/>
        <v/>
      </c>
      <c r="F59" t="str">
        <f t="shared" si="4"/>
        <v/>
      </c>
      <c r="H59" t="str">
        <f t="shared" si="5"/>
        <v>1</v>
      </c>
      <c r="I59" t="str">
        <f t="shared" si="6"/>
        <v>Filipíny</v>
      </c>
      <c r="J59" s="97">
        <f t="shared" si="7"/>
        <v>3273</v>
      </c>
      <c r="K59" s="110"/>
    </row>
    <row r="60" spans="1:11" x14ac:dyDescent="0.35">
      <c r="A60" s="94" t="s">
        <v>195</v>
      </c>
      <c r="B60" s="95">
        <v>1.208</v>
      </c>
      <c r="C60" s="96" t="b">
        <f t="shared" si="1"/>
        <v>1</v>
      </c>
      <c r="D60" t="str">
        <f t="shared" si="2"/>
        <v/>
      </c>
      <c r="E60" t="str">
        <f t="shared" si="3"/>
        <v/>
      </c>
      <c r="F60" t="str">
        <f t="shared" si="4"/>
        <v>3</v>
      </c>
      <c r="H60" t="str">
        <f t="shared" si="5"/>
        <v>3</v>
      </c>
      <c r="I60" t="str">
        <f t="shared" si="6"/>
        <v>Finsko</v>
      </c>
      <c r="J60" s="97">
        <f t="shared" si="7"/>
        <v>4364</v>
      </c>
      <c r="K60" s="110"/>
    </row>
    <row r="61" spans="1:11" x14ac:dyDescent="0.35">
      <c r="A61" s="94" t="s">
        <v>196</v>
      </c>
      <c r="B61" s="95">
        <v>1.157</v>
      </c>
      <c r="C61" s="96" t="b">
        <f t="shared" si="1"/>
        <v>1</v>
      </c>
      <c r="D61" t="str">
        <f t="shared" si="2"/>
        <v/>
      </c>
      <c r="E61" t="str">
        <f t="shared" si="3"/>
        <v/>
      </c>
      <c r="F61" t="str">
        <f t="shared" si="4"/>
        <v>3</v>
      </c>
      <c r="H61" t="str">
        <f t="shared" si="5"/>
        <v>3</v>
      </c>
      <c r="I61" t="str">
        <f t="shared" si="6"/>
        <v>Francie</v>
      </c>
      <c r="J61" s="97">
        <f t="shared" si="7"/>
        <v>4364</v>
      </c>
      <c r="K61" s="110"/>
    </row>
    <row r="62" spans="1:11" x14ac:dyDescent="0.35">
      <c r="A62" s="94" t="s">
        <v>47</v>
      </c>
      <c r="B62" s="95">
        <v>1.0780000000000001</v>
      </c>
      <c r="C62" s="96" t="b">
        <f t="shared" si="1"/>
        <v>1</v>
      </c>
      <c r="D62" t="str">
        <f t="shared" si="2"/>
        <v/>
      </c>
      <c r="E62" t="str">
        <f t="shared" si="3"/>
        <v/>
      </c>
      <c r="F62" t="str">
        <f t="shared" si="4"/>
        <v>3</v>
      </c>
      <c r="H62" t="str">
        <f t="shared" si="5"/>
        <v>3</v>
      </c>
      <c r="I62" t="str">
        <f t="shared" si="6"/>
        <v>Gabon</v>
      </c>
      <c r="J62" s="97">
        <f t="shared" si="7"/>
        <v>4364</v>
      </c>
      <c r="K62" s="110"/>
    </row>
    <row r="63" spans="1:11" x14ac:dyDescent="0.35">
      <c r="A63" s="94" t="s">
        <v>197</v>
      </c>
      <c r="B63" s="95">
        <v>0.69</v>
      </c>
      <c r="C63" s="96" t="b">
        <f t="shared" si="1"/>
        <v>1</v>
      </c>
      <c r="D63" t="str">
        <f t="shared" si="2"/>
        <v>1</v>
      </c>
      <c r="E63" t="str">
        <f t="shared" si="3"/>
        <v/>
      </c>
      <c r="F63" t="str">
        <f t="shared" si="4"/>
        <v/>
      </c>
      <c r="H63" t="str">
        <f t="shared" si="5"/>
        <v>1</v>
      </c>
      <c r="I63" t="str">
        <f t="shared" si="6"/>
        <v>Gambie</v>
      </c>
      <c r="J63" s="97">
        <f t="shared" si="7"/>
        <v>3273</v>
      </c>
      <c r="K63" s="110"/>
    </row>
    <row r="64" spans="1:11" x14ac:dyDescent="0.35">
      <c r="A64" s="94" t="s">
        <v>48</v>
      </c>
      <c r="B64" s="95">
        <v>0.64100000000000001</v>
      </c>
      <c r="C64" s="96" t="b">
        <f t="shared" si="1"/>
        <v>1</v>
      </c>
      <c r="D64" t="str">
        <f t="shared" si="2"/>
        <v>1</v>
      </c>
      <c r="E64" t="str">
        <f t="shared" si="3"/>
        <v/>
      </c>
      <c r="F64" t="str">
        <f t="shared" si="4"/>
        <v/>
      </c>
      <c r="H64" t="str">
        <f t="shared" si="5"/>
        <v>1</v>
      </c>
      <c r="I64" t="str">
        <f t="shared" si="6"/>
        <v>Ghana</v>
      </c>
      <c r="J64" s="97">
        <f t="shared" si="7"/>
        <v>3273</v>
      </c>
      <c r="K64" s="110"/>
    </row>
    <row r="65" spans="1:11" x14ac:dyDescent="0.35">
      <c r="A65" s="94" t="s">
        <v>198</v>
      </c>
      <c r="B65" s="95">
        <v>0.753</v>
      </c>
      <c r="C65" s="96" t="b">
        <f t="shared" si="1"/>
        <v>1</v>
      </c>
      <c r="D65" t="str">
        <f t="shared" si="2"/>
        <v>1</v>
      </c>
      <c r="E65" t="str">
        <f t="shared" si="3"/>
        <v/>
      </c>
      <c r="F65" t="str">
        <f t="shared" si="4"/>
        <v/>
      </c>
      <c r="H65" t="str">
        <f t="shared" si="5"/>
        <v>1</v>
      </c>
      <c r="I65" t="str">
        <f t="shared" si="6"/>
        <v>Gruzie</v>
      </c>
      <c r="J65" s="97">
        <f t="shared" si="7"/>
        <v>3273</v>
      </c>
      <c r="K65" s="110"/>
    </row>
    <row r="66" spans="1:11" x14ac:dyDescent="0.35">
      <c r="A66" s="94" t="s">
        <v>49</v>
      </c>
      <c r="B66" s="95">
        <v>0.82899999999999996</v>
      </c>
      <c r="C66" s="96" t="b">
        <f t="shared" si="1"/>
        <v>1</v>
      </c>
      <c r="D66" t="str">
        <f t="shared" si="2"/>
        <v/>
      </c>
      <c r="E66" t="str">
        <f t="shared" si="3"/>
        <v>2</v>
      </c>
      <c r="F66" t="str">
        <f t="shared" si="4"/>
        <v/>
      </c>
      <c r="H66" t="str">
        <f t="shared" si="5"/>
        <v>2</v>
      </c>
      <c r="I66" t="str">
        <f t="shared" si="6"/>
        <v>Guatemala</v>
      </c>
      <c r="J66" s="97">
        <f t="shared" si="7"/>
        <v>3818</v>
      </c>
      <c r="K66" s="110"/>
    </row>
    <row r="67" spans="1:11" x14ac:dyDescent="0.35">
      <c r="A67" s="94" t="s">
        <v>50</v>
      </c>
      <c r="B67" s="95">
        <v>0.73699999999999999</v>
      </c>
      <c r="C67" s="96" t="b">
        <f t="shared" si="1"/>
        <v>1</v>
      </c>
      <c r="D67" t="str">
        <f t="shared" si="2"/>
        <v>1</v>
      </c>
      <c r="E67" t="str">
        <f t="shared" si="3"/>
        <v/>
      </c>
      <c r="F67" t="str">
        <f t="shared" si="4"/>
        <v/>
      </c>
      <c r="H67" t="str">
        <f t="shared" si="5"/>
        <v>1</v>
      </c>
      <c r="I67" t="str">
        <f t="shared" si="6"/>
        <v>Guinea</v>
      </c>
      <c r="J67" s="97">
        <f t="shared" si="7"/>
        <v>3273</v>
      </c>
      <c r="K67" s="110"/>
    </row>
    <row r="68" spans="1:11" x14ac:dyDescent="0.35">
      <c r="A68" s="94" t="s">
        <v>51</v>
      </c>
      <c r="B68" s="95">
        <v>0.96599999999999997</v>
      </c>
      <c r="C68" s="96" t="b">
        <f t="shared" si="1"/>
        <v>1</v>
      </c>
      <c r="D68" t="str">
        <f t="shared" si="2"/>
        <v/>
      </c>
      <c r="E68" t="str">
        <f t="shared" si="3"/>
        <v>2</v>
      </c>
      <c r="F68" t="str">
        <f t="shared" si="4"/>
        <v/>
      </c>
      <c r="H68" t="str">
        <f t="shared" si="5"/>
        <v>2</v>
      </c>
      <c r="I68" t="str">
        <f t="shared" si="6"/>
        <v>Guinea-Bissau</v>
      </c>
      <c r="J68" s="97">
        <f t="shared" si="7"/>
        <v>3818</v>
      </c>
      <c r="K68" s="110"/>
    </row>
    <row r="69" spans="1:11" x14ac:dyDescent="0.35">
      <c r="A69" s="94" t="s">
        <v>52</v>
      </c>
      <c r="B69" s="95">
        <v>0.622</v>
      </c>
      <c r="C69" s="96" t="b">
        <f t="shared" si="1"/>
        <v>1</v>
      </c>
      <c r="D69" t="str">
        <f t="shared" si="2"/>
        <v>1</v>
      </c>
      <c r="E69" t="str">
        <f t="shared" si="3"/>
        <v/>
      </c>
      <c r="F69" t="str">
        <f t="shared" si="4"/>
        <v/>
      </c>
      <c r="H69" t="str">
        <f t="shared" si="5"/>
        <v>1</v>
      </c>
      <c r="I69" t="str">
        <f t="shared" si="6"/>
        <v>Guyana</v>
      </c>
      <c r="J69" s="97">
        <f t="shared" si="7"/>
        <v>3273</v>
      </c>
      <c r="K69" s="110"/>
    </row>
    <row r="70" spans="1:11" x14ac:dyDescent="0.35">
      <c r="A70" s="94" t="s">
        <v>53</v>
      </c>
      <c r="B70" s="95">
        <v>0.94599999999999995</v>
      </c>
      <c r="C70" s="96" t="b">
        <f t="shared" si="1"/>
        <v>1</v>
      </c>
      <c r="D70" t="str">
        <f t="shared" si="2"/>
        <v/>
      </c>
      <c r="E70" t="str">
        <f t="shared" si="3"/>
        <v>2</v>
      </c>
      <c r="F70" t="str">
        <f t="shared" si="4"/>
        <v/>
      </c>
      <c r="H70" t="str">
        <f t="shared" si="5"/>
        <v>2</v>
      </c>
      <c r="I70" t="str">
        <f t="shared" si="6"/>
        <v>Haiti</v>
      </c>
      <c r="J70" s="97">
        <f t="shared" si="7"/>
        <v>3818</v>
      </c>
      <c r="K70" s="110"/>
    </row>
    <row r="71" spans="1:11" x14ac:dyDescent="0.35">
      <c r="A71" s="94" t="s">
        <v>54</v>
      </c>
      <c r="B71" s="95">
        <v>0.73399999999999999</v>
      </c>
      <c r="C71" s="96" t="b">
        <f t="shared" si="1"/>
        <v>1</v>
      </c>
      <c r="D71" t="str">
        <f t="shared" si="2"/>
        <v>1</v>
      </c>
      <c r="E71" t="str">
        <f t="shared" si="3"/>
        <v/>
      </c>
      <c r="F71" t="str">
        <f t="shared" si="4"/>
        <v/>
      </c>
      <c r="H71" t="str">
        <f t="shared" si="5"/>
        <v>1</v>
      </c>
      <c r="I71" t="str">
        <f t="shared" si="6"/>
        <v>Honduras</v>
      </c>
      <c r="J71" s="97">
        <f t="shared" si="7"/>
        <v>3273</v>
      </c>
      <c r="K71" s="110"/>
    </row>
    <row r="72" spans="1:11" x14ac:dyDescent="0.35">
      <c r="A72" s="94" t="s">
        <v>199</v>
      </c>
      <c r="B72" s="95">
        <v>1.004</v>
      </c>
      <c r="C72" s="96" t="b">
        <f t="shared" si="1"/>
        <v>1</v>
      </c>
      <c r="D72" t="str">
        <f t="shared" si="2"/>
        <v/>
      </c>
      <c r="E72" t="str">
        <f t="shared" si="3"/>
        <v/>
      </c>
      <c r="F72" t="str">
        <f t="shared" si="4"/>
        <v>3</v>
      </c>
      <c r="H72" t="str">
        <f t="shared" si="5"/>
        <v>3</v>
      </c>
      <c r="I72" t="str">
        <f t="shared" si="6"/>
        <v>Hongkong</v>
      </c>
      <c r="J72" s="97">
        <f t="shared" si="7"/>
        <v>4364</v>
      </c>
      <c r="K72" s="110"/>
    </row>
    <row r="73" spans="1:11" x14ac:dyDescent="0.35">
      <c r="A73" s="94" t="s">
        <v>55</v>
      </c>
      <c r="B73" s="95">
        <v>0.58899999999999997</v>
      </c>
      <c r="C73" s="96" t="b">
        <f t="shared" si="1"/>
        <v>1</v>
      </c>
      <c r="D73" t="str">
        <f t="shared" si="2"/>
        <v>1</v>
      </c>
      <c r="E73" t="str">
        <f t="shared" si="3"/>
        <v/>
      </c>
      <c r="F73" t="str">
        <f t="shared" si="4"/>
        <v/>
      </c>
      <c r="H73" t="str">
        <f t="shared" si="5"/>
        <v>1</v>
      </c>
      <c r="I73" t="str">
        <f t="shared" si="6"/>
        <v>Chile</v>
      </c>
      <c r="J73" s="97">
        <f t="shared" si="7"/>
        <v>3273</v>
      </c>
      <c r="K73" s="110"/>
    </row>
    <row r="74" spans="1:11" x14ac:dyDescent="0.35">
      <c r="A74" s="94" t="s">
        <v>200</v>
      </c>
      <c r="B74" s="95">
        <v>0.83899999999999997</v>
      </c>
      <c r="C74" s="96" t="b">
        <f t="shared" si="1"/>
        <v>1</v>
      </c>
      <c r="D74" t="str">
        <f t="shared" si="2"/>
        <v/>
      </c>
      <c r="E74" t="str">
        <f t="shared" si="3"/>
        <v>2</v>
      </c>
      <c r="F74" t="str">
        <f t="shared" si="4"/>
        <v/>
      </c>
      <c r="H74" t="str">
        <f t="shared" si="5"/>
        <v>2</v>
      </c>
      <c r="I74" t="str">
        <f t="shared" si="6"/>
        <v>Chorvatsko</v>
      </c>
      <c r="J74" s="97">
        <f t="shared" si="7"/>
        <v>3818</v>
      </c>
      <c r="K74" s="110"/>
    </row>
    <row r="75" spans="1:11" x14ac:dyDescent="0.35">
      <c r="A75" s="94" t="s">
        <v>201</v>
      </c>
      <c r="B75" s="95">
        <v>0.63400000000000001</v>
      </c>
      <c r="C75" s="96" t="b">
        <f t="shared" si="1"/>
        <v>1</v>
      </c>
      <c r="D75" t="str">
        <f t="shared" si="2"/>
        <v>1</v>
      </c>
      <c r="E75" t="str">
        <f t="shared" si="3"/>
        <v/>
      </c>
      <c r="F75" t="str">
        <f t="shared" si="4"/>
        <v/>
      </c>
      <c r="H75" t="str">
        <f t="shared" si="5"/>
        <v>1</v>
      </c>
      <c r="I75" t="str">
        <f t="shared" si="6"/>
        <v>Indie</v>
      </c>
      <c r="J75" s="97">
        <f t="shared" si="7"/>
        <v>3273</v>
      </c>
      <c r="K75" s="110"/>
    </row>
    <row r="76" spans="1:11" x14ac:dyDescent="0.35">
      <c r="A76" s="94" t="s">
        <v>202</v>
      </c>
      <c r="B76" s="95">
        <v>0.69799999999999995</v>
      </c>
      <c r="C76" s="96" t="b">
        <f t="shared" si="1"/>
        <v>1</v>
      </c>
      <c r="D76" t="str">
        <f t="shared" si="2"/>
        <v>1</v>
      </c>
      <c r="E76" t="str">
        <f t="shared" si="3"/>
        <v/>
      </c>
      <c r="F76" t="str">
        <f t="shared" si="4"/>
        <v/>
      </c>
      <c r="H76" t="str">
        <f t="shared" si="5"/>
        <v>1</v>
      </c>
      <c r="I76" t="str">
        <f t="shared" si="6"/>
        <v>Indonésie</v>
      </c>
      <c r="J76" s="97">
        <f t="shared" si="7"/>
        <v>3273</v>
      </c>
      <c r="K76" s="110"/>
    </row>
    <row r="77" spans="1:11" x14ac:dyDescent="0.35">
      <c r="A77" s="94" t="s">
        <v>203</v>
      </c>
      <c r="B77" s="95">
        <v>1.1559999999999999</v>
      </c>
      <c r="C77" s="96" t="b">
        <f t="shared" si="1"/>
        <v>1</v>
      </c>
      <c r="D77" t="str">
        <f t="shared" si="2"/>
        <v/>
      </c>
      <c r="E77" t="str">
        <f t="shared" si="3"/>
        <v/>
      </c>
      <c r="F77" t="str">
        <f t="shared" si="4"/>
        <v>3</v>
      </c>
      <c r="H77" t="str">
        <f t="shared" si="5"/>
        <v>3</v>
      </c>
      <c r="I77" t="str">
        <f t="shared" si="6"/>
        <v>Irsko</v>
      </c>
      <c r="J77" s="97">
        <f t="shared" si="7"/>
        <v>4364</v>
      </c>
      <c r="K77" s="110"/>
    </row>
    <row r="78" spans="1:11" x14ac:dyDescent="0.35">
      <c r="A78" s="94" t="s">
        <v>204</v>
      </c>
      <c r="B78" s="95">
        <v>1.153</v>
      </c>
      <c r="C78" s="96" t="b">
        <f t="shared" si="1"/>
        <v>1</v>
      </c>
      <c r="D78" t="str">
        <f t="shared" si="2"/>
        <v/>
      </c>
      <c r="E78" t="str">
        <f t="shared" si="3"/>
        <v/>
      </c>
      <c r="F78" t="str">
        <f t="shared" si="4"/>
        <v>3</v>
      </c>
      <c r="H78" t="str">
        <f t="shared" si="5"/>
        <v>3</v>
      </c>
      <c r="I78" t="str">
        <f t="shared" si="6"/>
        <v>Island</v>
      </c>
      <c r="J78" s="97">
        <f t="shared" si="7"/>
        <v>4364</v>
      </c>
      <c r="K78" s="110"/>
    </row>
    <row r="79" spans="1:11" x14ac:dyDescent="0.35">
      <c r="A79" s="94" t="s">
        <v>205</v>
      </c>
      <c r="B79" s="95">
        <v>1.044</v>
      </c>
      <c r="C79" s="96" t="b">
        <f t="shared" si="1"/>
        <v>1</v>
      </c>
      <c r="D79" t="str">
        <f t="shared" si="2"/>
        <v/>
      </c>
      <c r="E79" t="str">
        <f t="shared" si="3"/>
        <v/>
      </c>
      <c r="F79" t="str">
        <f t="shared" si="4"/>
        <v>3</v>
      </c>
      <c r="H79" t="str">
        <f t="shared" si="5"/>
        <v>3</v>
      </c>
      <c r="I79" t="str">
        <f t="shared" si="6"/>
        <v>Itálie</v>
      </c>
      <c r="J79" s="97">
        <f t="shared" si="7"/>
        <v>4364</v>
      </c>
      <c r="K79" s="110"/>
    </row>
    <row r="80" spans="1:11" x14ac:dyDescent="0.35">
      <c r="A80" s="94" t="s">
        <v>206</v>
      </c>
      <c r="B80" s="95">
        <v>1.0609999999999999</v>
      </c>
      <c r="C80" s="96" t="b">
        <f t="shared" si="1"/>
        <v>1</v>
      </c>
      <c r="D80" t="str">
        <f t="shared" si="2"/>
        <v/>
      </c>
      <c r="E80" t="str">
        <f t="shared" si="3"/>
        <v/>
      </c>
      <c r="F80" t="str">
        <f t="shared" si="4"/>
        <v>3</v>
      </c>
      <c r="H80" t="str">
        <f t="shared" si="5"/>
        <v>3</v>
      </c>
      <c r="I80" t="str">
        <f t="shared" si="6"/>
        <v>Izrael</v>
      </c>
      <c r="J80" s="97">
        <f t="shared" si="7"/>
        <v>4364</v>
      </c>
      <c r="K80" s="110"/>
    </row>
    <row r="81" spans="1:11" x14ac:dyDescent="0.35">
      <c r="A81" s="94" t="s">
        <v>207</v>
      </c>
      <c r="B81" s="95">
        <v>0.92</v>
      </c>
      <c r="C81" s="96" t="b">
        <f t="shared" si="1"/>
        <v>1</v>
      </c>
      <c r="D81" t="str">
        <f t="shared" si="2"/>
        <v/>
      </c>
      <c r="E81" t="str">
        <f t="shared" si="3"/>
        <v>2</v>
      </c>
      <c r="F81" t="str">
        <f t="shared" si="4"/>
        <v/>
      </c>
      <c r="H81" t="str">
        <f t="shared" si="5"/>
        <v>2</v>
      </c>
      <c r="I81" t="str">
        <f t="shared" si="6"/>
        <v>Jamajka</v>
      </c>
      <c r="J81" s="97">
        <f t="shared" si="7"/>
        <v>3818</v>
      </c>
      <c r="K81" s="110"/>
    </row>
    <row r="82" spans="1:11" x14ac:dyDescent="0.35">
      <c r="A82" s="94" t="s">
        <v>208</v>
      </c>
      <c r="B82" s="95">
        <v>1.0549999999999999</v>
      </c>
      <c r="C82" s="96" t="b">
        <f t="shared" si="1"/>
        <v>1</v>
      </c>
      <c r="D82" t="str">
        <f t="shared" si="2"/>
        <v/>
      </c>
      <c r="E82" t="str">
        <f t="shared" si="3"/>
        <v/>
      </c>
      <c r="F82" t="str">
        <f t="shared" si="4"/>
        <v>3</v>
      </c>
      <c r="H82" t="str">
        <f t="shared" si="5"/>
        <v>3</v>
      </c>
      <c r="I82" t="str">
        <f t="shared" si="6"/>
        <v>Japonsko</v>
      </c>
      <c r="J82" s="97">
        <f t="shared" si="7"/>
        <v>4364</v>
      </c>
      <c r="K82" s="110"/>
    </row>
    <row r="83" spans="1:11" x14ac:dyDescent="0.35">
      <c r="A83" s="94" t="s">
        <v>209</v>
      </c>
      <c r="B83" s="95">
        <v>0.81100000000000005</v>
      </c>
      <c r="C83" s="96" t="b">
        <f t="shared" si="1"/>
        <v>1</v>
      </c>
      <c r="D83" t="str">
        <f t="shared" si="2"/>
        <v/>
      </c>
      <c r="E83" t="str">
        <f t="shared" si="3"/>
        <v>2</v>
      </c>
      <c r="F83" t="str">
        <f t="shared" si="4"/>
        <v/>
      </c>
      <c r="H83" t="str">
        <f t="shared" si="5"/>
        <v>2</v>
      </c>
      <c r="I83" t="str">
        <f t="shared" si="6"/>
        <v>Jemen</v>
      </c>
      <c r="J83" s="97">
        <f t="shared" si="7"/>
        <v>3818</v>
      </c>
      <c r="K83" s="110"/>
    </row>
    <row r="84" spans="1:11" x14ac:dyDescent="0.35">
      <c r="A84" s="94" t="s">
        <v>210</v>
      </c>
      <c r="B84" s="95">
        <v>0.50800000000000001</v>
      </c>
      <c r="C84" s="96" t="b">
        <f t="shared" si="1"/>
        <v>1</v>
      </c>
      <c r="D84" t="str">
        <f t="shared" si="2"/>
        <v>1</v>
      </c>
      <c r="E84" t="str">
        <f t="shared" si="3"/>
        <v/>
      </c>
      <c r="F84" t="str">
        <f t="shared" si="4"/>
        <v/>
      </c>
      <c r="H84" t="str">
        <f t="shared" si="5"/>
        <v>1</v>
      </c>
      <c r="I84" t="str">
        <f t="shared" si="6"/>
        <v>Jihoafrická republika</v>
      </c>
      <c r="J84" s="97">
        <f t="shared" si="7"/>
        <v>3273</v>
      </c>
      <c r="K84" s="110"/>
    </row>
    <row r="85" spans="1:11" x14ac:dyDescent="0.35">
      <c r="A85" s="94" t="s">
        <v>211</v>
      </c>
      <c r="B85" s="95">
        <v>0.97599999999999998</v>
      </c>
      <c r="C85" s="96" t="b">
        <f t="shared" si="1"/>
        <v>1</v>
      </c>
      <c r="D85" t="str">
        <f t="shared" si="2"/>
        <v/>
      </c>
      <c r="E85" t="str">
        <f t="shared" si="3"/>
        <v>2</v>
      </c>
      <c r="F85" t="str">
        <f t="shared" si="4"/>
        <v/>
      </c>
      <c r="H85" t="str">
        <f t="shared" si="5"/>
        <v>2</v>
      </c>
      <c r="I85" t="str">
        <f t="shared" si="6"/>
        <v>Jižní Korea</v>
      </c>
      <c r="J85" s="97">
        <f t="shared" si="7"/>
        <v>3818</v>
      </c>
      <c r="K85" s="110"/>
    </row>
    <row r="86" spans="1:11" x14ac:dyDescent="0.35">
      <c r="A86" s="94" t="s">
        <v>212</v>
      </c>
      <c r="B86" s="95">
        <v>0.86499999999999999</v>
      </c>
      <c r="C86" s="96" t="b">
        <f t="shared" si="1"/>
        <v>1</v>
      </c>
      <c r="D86" t="str">
        <f t="shared" si="2"/>
        <v/>
      </c>
      <c r="E86" t="str">
        <f t="shared" si="3"/>
        <v>2</v>
      </c>
      <c r="F86" t="str">
        <f t="shared" si="4"/>
        <v/>
      </c>
      <c r="H86" t="str">
        <f t="shared" si="5"/>
        <v>2</v>
      </c>
      <c r="I86" t="str">
        <f t="shared" si="6"/>
        <v>Jordánsko</v>
      </c>
      <c r="J86" s="97">
        <f t="shared" si="7"/>
        <v>3818</v>
      </c>
      <c r="K86" s="110"/>
    </row>
    <row r="87" spans="1:11" x14ac:dyDescent="0.35">
      <c r="A87" s="94" t="s">
        <v>213</v>
      </c>
      <c r="B87" s="95">
        <v>0.745</v>
      </c>
      <c r="C87" s="96"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Kambodža</v>
      </c>
      <c r="J87" s="97">
        <f t="shared" si="7"/>
        <v>3273</v>
      </c>
      <c r="K87" s="110"/>
    </row>
    <row r="88" spans="1:11" x14ac:dyDescent="0.35">
      <c r="A88" s="94" t="s">
        <v>214</v>
      </c>
      <c r="B88" s="95">
        <v>0.96</v>
      </c>
      <c r="C88" s="96" t="b">
        <f t="shared" si="8"/>
        <v>1</v>
      </c>
      <c r="D88" t="str">
        <f t="shared" si="9"/>
        <v/>
      </c>
      <c r="E88" t="str">
        <f t="shared" si="10"/>
        <v>2</v>
      </c>
      <c r="F88" t="str">
        <f t="shared" si="11"/>
        <v/>
      </c>
      <c r="H88" t="str">
        <f t="shared" si="12"/>
        <v>2</v>
      </c>
      <c r="I88" t="str">
        <f t="shared" ref="I88:I151" si="13">A88</f>
        <v>Kamerun</v>
      </c>
      <c r="J88" s="97">
        <f t="shared" ref="J88:J151" si="14">VLOOKUP(H88,$I$17:$J$19,2,FALSE)</f>
        <v>3818</v>
      </c>
      <c r="K88" s="110"/>
    </row>
    <row r="89" spans="1:11" x14ac:dyDescent="0.35">
      <c r="A89" s="94" t="s">
        <v>215</v>
      </c>
      <c r="B89" s="95">
        <v>0.878</v>
      </c>
      <c r="C89" s="96" t="b">
        <f t="shared" si="8"/>
        <v>1</v>
      </c>
      <c r="D89" t="str">
        <f t="shared" si="9"/>
        <v/>
      </c>
      <c r="E89" t="str">
        <f t="shared" si="10"/>
        <v>2</v>
      </c>
      <c r="F89" t="str">
        <f t="shared" si="11"/>
        <v/>
      </c>
      <c r="H89" t="str">
        <f t="shared" si="12"/>
        <v>2</v>
      </c>
      <c r="I89" t="str">
        <f t="shared" si="13"/>
        <v>Kanada</v>
      </c>
      <c r="J89" s="97">
        <f t="shared" si="14"/>
        <v>3818</v>
      </c>
      <c r="K89" s="110"/>
    </row>
    <row r="90" spans="1:11" x14ac:dyDescent="0.35">
      <c r="A90" s="94" t="s">
        <v>216</v>
      </c>
      <c r="B90" s="95">
        <v>0.71699999999999997</v>
      </c>
      <c r="C90" s="96" t="b">
        <f t="shared" si="8"/>
        <v>1</v>
      </c>
      <c r="D90" t="str">
        <f t="shared" si="9"/>
        <v>1</v>
      </c>
      <c r="E90" t="str">
        <f t="shared" si="10"/>
        <v/>
      </c>
      <c r="F90" t="str">
        <f t="shared" si="11"/>
        <v/>
      </c>
      <c r="H90" t="str">
        <f t="shared" si="12"/>
        <v>1</v>
      </c>
      <c r="I90" t="str">
        <f t="shared" si="13"/>
        <v>Kapverdy</v>
      </c>
      <c r="J90" s="97">
        <f t="shared" si="14"/>
        <v>3273</v>
      </c>
      <c r="K90" s="110"/>
    </row>
    <row r="91" spans="1:11" x14ac:dyDescent="0.35">
      <c r="A91" s="94" t="s">
        <v>217</v>
      </c>
      <c r="B91" s="95">
        <v>0.81899999999999995</v>
      </c>
      <c r="C91" s="96" t="b">
        <f t="shared" si="8"/>
        <v>1</v>
      </c>
      <c r="D91" t="str">
        <f t="shared" si="9"/>
        <v/>
      </c>
      <c r="E91" t="str">
        <f t="shared" si="10"/>
        <v>2</v>
      </c>
      <c r="F91" t="str">
        <f t="shared" si="11"/>
        <v/>
      </c>
      <c r="H91" t="str">
        <f t="shared" si="12"/>
        <v>2</v>
      </c>
      <c r="I91" t="str">
        <f t="shared" si="13"/>
        <v>Kazachstán</v>
      </c>
      <c r="J91" s="97">
        <f t="shared" si="14"/>
        <v>3818</v>
      </c>
      <c r="K91" s="110"/>
    </row>
    <row r="92" spans="1:11" x14ac:dyDescent="0.35">
      <c r="A92" s="94" t="s">
        <v>218</v>
      </c>
      <c r="B92" s="95">
        <v>0.81499999999999995</v>
      </c>
      <c r="C92" s="96" t="b">
        <f t="shared" si="8"/>
        <v>1</v>
      </c>
      <c r="D92" t="str">
        <f t="shared" si="9"/>
        <v/>
      </c>
      <c r="E92" t="str">
        <f t="shared" si="10"/>
        <v>2</v>
      </c>
      <c r="F92" t="str">
        <f t="shared" si="11"/>
        <v/>
      </c>
      <c r="H92" t="str">
        <f t="shared" si="12"/>
        <v>2</v>
      </c>
      <c r="I92" t="str">
        <f t="shared" si="13"/>
        <v>Keňa</v>
      </c>
      <c r="J92" s="97">
        <f t="shared" si="14"/>
        <v>3818</v>
      </c>
      <c r="K92" s="110"/>
    </row>
    <row r="93" spans="1:11" x14ac:dyDescent="0.35">
      <c r="A93" s="94" t="s">
        <v>219</v>
      </c>
      <c r="B93" s="95">
        <v>0.77900000000000003</v>
      </c>
      <c r="C93" s="96" t="b">
        <f t="shared" si="8"/>
        <v>1</v>
      </c>
      <c r="D93" t="str">
        <f t="shared" si="9"/>
        <v>1</v>
      </c>
      <c r="E93" t="str">
        <f t="shared" si="10"/>
        <v/>
      </c>
      <c r="F93" t="str">
        <f t="shared" si="11"/>
        <v/>
      </c>
      <c r="H93" t="str">
        <f t="shared" si="12"/>
        <v>1</v>
      </c>
      <c r="I93" t="str">
        <f t="shared" si="13"/>
        <v>Kolumbie</v>
      </c>
      <c r="J93" s="97">
        <f t="shared" si="14"/>
        <v>3273</v>
      </c>
      <c r="K93" s="110"/>
    </row>
    <row r="94" spans="1:11" x14ac:dyDescent="0.35">
      <c r="A94" s="94" t="s">
        <v>220</v>
      </c>
      <c r="B94" s="95">
        <v>0.69099999999999995</v>
      </c>
      <c r="C94" s="96" t="b">
        <f t="shared" si="8"/>
        <v>1</v>
      </c>
      <c r="D94" t="str">
        <f t="shared" si="9"/>
        <v>1</v>
      </c>
      <c r="E94" t="str">
        <f t="shared" si="10"/>
        <v/>
      </c>
      <c r="F94" t="str">
        <f t="shared" si="11"/>
        <v/>
      </c>
      <c r="H94" t="str">
        <f t="shared" si="12"/>
        <v>1</v>
      </c>
      <c r="I94" t="str">
        <f t="shared" si="13"/>
        <v>Komory</v>
      </c>
      <c r="J94" s="97">
        <f t="shared" si="14"/>
        <v>3273</v>
      </c>
      <c r="K94" s="110"/>
    </row>
    <row r="95" spans="1:11" x14ac:dyDescent="0.35">
      <c r="A95" s="94" t="s">
        <v>221</v>
      </c>
      <c r="B95" s="95">
        <v>1.206</v>
      </c>
      <c r="C95" s="96" t="b">
        <f t="shared" si="8"/>
        <v>1</v>
      </c>
      <c r="D95" t="str">
        <f t="shared" si="9"/>
        <v/>
      </c>
      <c r="E95" t="str">
        <f t="shared" si="10"/>
        <v/>
      </c>
      <c r="F95" t="str">
        <f t="shared" si="11"/>
        <v>3</v>
      </c>
      <c r="H95" t="str">
        <f t="shared" si="12"/>
        <v>3</v>
      </c>
      <c r="I95" t="str">
        <f t="shared" si="13"/>
        <v>Kongo</v>
      </c>
      <c r="J95" s="97">
        <f t="shared" si="14"/>
        <v>4364</v>
      </c>
      <c r="K95" s="110"/>
    </row>
    <row r="96" spans="1:11" x14ac:dyDescent="0.35">
      <c r="A96" s="94" t="s">
        <v>222</v>
      </c>
      <c r="B96" s="95">
        <v>0.65500000000000003</v>
      </c>
      <c r="C96" s="96" t="b">
        <f t="shared" si="8"/>
        <v>1</v>
      </c>
      <c r="D96" t="str">
        <f t="shared" si="9"/>
        <v>1</v>
      </c>
      <c r="E96" t="str">
        <f t="shared" si="10"/>
        <v/>
      </c>
      <c r="F96" t="str">
        <f t="shared" si="11"/>
        <v/>
      </c>
      <c r="H96" t="str">
        <f t="shared" si="12"/>
        <v>1</v>
      </c>
      <c r="I96" t="str">
        <f t="shared" si="13"/>
        <v>Kosovská republika</v>
      </c>
      <c r="J96" s="97">
        <f t="shared" si="14"/>
        <v>3273</v>
      </c>
      <c r="K96" s="110"/>
    </row>
    <row r="97" spans="1:11" x14ac:dyDescent="0.35">
      <c r="A97" s="94" t="s">
        <v>223</v>
      </c>
      <c r="B97" s="95">
        <v>0.82099999999999995</v>
      </c>
      <c r="C97" s="96" t="b">
        <f t="shared" si="8"/>
        <v>1</v>
      </c>
      <c r="D97" t="str">
        <f t="shared" si="9"/>
        <v/>
      </c>
      <c r="E97" t="str">
        <f t="shared" si="10"/>
        <v>2</v>
      </c>
      <c r="F97" t="str">
        <f t="shared" si="11"/>
        <v/>
      </c>
      <c r="H97" t="str">
        <f t="shared" si="12"/>
        <v>2</v>
      </c>
      <c r="I97" t="str">
        <f t="shared" si="13"/>
        <v>Kostarika</v>
      </c>
      <c r="J97" s="97">
        <f t="shared" si="14"/>
        <v>3818</v>
      </c>
      <c r="K97" s="110"/>
    </row>
    <row r="98" spans="1:11" x14ac:dyDescent="0.35">
      <c r="A98" s="94" t="s">
        <v>224</v>
      </c>
      <c r="B98" s="95">
        <v>0.78600000000000003</v>
      </c>
      <c r="C98" s="96" t="b">
        <f t="shared" si="8"/>
        <v>1</v>
      </c>
      <c r="D98" t="str">
        <f t="shared" si="9"/>
        <v>1</v>
      </c>
      <c r="E98" t="str">
        <f t="shared" si="10"/>
        <v/>
      </c>
      <c r="F98" t="str">
        <f t="shared" si="11"/>
        <v/>
      </c>
      <c r="H98" t="str">
        <f t="shared" si="12"/>
        <v>1</v>
      </c>
      <c r="I98" t="str">
        <f t="shared" si="13"/>
        <v>Kuba</v>
      </c>
      <c r="J98" s="97">
        <f t="shared" si="14"/>
        <v>3273</v>
      </c>
      <c r="K98" s="110"/>
    </row>
    <row r="99" spans="1:11" x14ac:dyDescent="0.35">
      <c r="A99" s="94" t="s">
        <v>225</v>
      </c>
      <c r="B99" s="95">
        <v>0.82599999999999996</v>
      </c>
      <c r="C99" s="96" t="b">
        <f t="shared" si="8"/>
        <v>1</v>
      </c>
      <c r="D99" t="str">
        <f t="shared" si="9"/>
        <v/>
      </c>
      <c r="E99" t="str">
        <f t="shared" si="10"/>
        <v>2</v>
      </c>
      <c r="F99" t="str">
        <f t="shared" si="11"/>
        <v/>
      </c>
      <c r="H99" t="str">
        <f t="shared" si="12"/>
        <v>2</v>
      </c>
      <c r="I99" t="str">
        <f t="shared" si="13"/>
        <v>Kypr</v>
      </c>
      <c r="J99" s="97">
        <f t="shared" si="14"/>
        <v>3818</v>
      </c>
      <c r="K99" s="110"/>
    </row>
    <row r="100" spans="1:11" x14ac:dyDescent="0.35">
      <c r="A100" s="94" t="s">
        <v>226</v>
      </c>
      <c r="B100" s="95">
        <v>0.80300000000000005</v>
      </c>
      <c r="C100" s="96" t="b">
        <f t="shared" si="8"/>
        <v>1</v>
      </c>
      <c r="D100" t="str">
        <f t="shared" si="9"/>
        <v/>
      </c>
      <c r="E100" t="str">
        <f t="shared" si="10"/>
        <v>2</v>
      </c>
      <c r="F100" t="str">
        <f t="shared" si="11"/>
        <v/>
      </c>
      <c r="H100" t="str">
        <f t="shared" si="12"/>
        <v>2</v>
      </c>
      <c r="I100" t="str">
        <f t="shared" si="13"/>
        <v>Kyrgyzstán</v>
      </c>
      <c r="J100" s="97">
        <f t="shared" si="14"/>
        <v>3818</v>
      </c>
      <c r="K100" s="110"/>
    </row>
    <row r="101" spans="1:11" x14ac:dyDescent="0.35">
      <c r="A101" s="94" t="s">
        <v>56</v>
      </c>
      <c r="B101" s="95">
        <v>0.89200000000000002</v>
      </c>
      <c r="C101" s="96" t="b">
        <f t="shared" si="8"/>
        <v>1</v>
      </c>
      <c r="D101" t="str">
        <f t="shared" si="9"/>
        <v/>
      </c>
      <c r="E101" t="str">
        <f t="shared" si="10"/>
        <v>2</v>
      </c>
      <c r="F101" t="str">
        <f t="shared" si="11"/>
        <v/>
      </c>
      <c r="H101" t="str">
        <f t="shared" si="12"/>
        <v>2</v>
      </c>
      <c r="I101" t="str">
        <f t="shared" si="13"/>
        <v>Laos</v>
      </c>
      <c r="J101" s="97">
        <f t="shared" si="14"/>
        <v>3818</v>
      </c>
      <c r="K101" s="110"/>
    </row>
    <row r="102" spans="1:11" x14ac:dyDescent="0.35">
      <c r="A102" s="94" t="s">
        <v>57</v>
      </c>
      <c r="B102" s="95">
        <v>0.48299999999999998</v>
      </c>
      <c r="C102" s="96" t="b">
        <f t="shared" si="8"/>
        <v>1</v>
      </c>
      <c r="D102" t="str">
        <f t="shared" si="9"/>
        <v>1</v>
      </c>
      <c r="E102" t="str">
        <f t="shared" si="10"/>
        <v/>
      </c>
      <c r="F102" t="str">
        <f t="shared" si="11"/>
        <v/>
      </c>
      <c r="H102" t="str">
        <f t="shared" si="12"/>
        <v>1</v>
      </c>
      <c r="I102" t="str">
        <f t="shared" si="13"/>
        <v>Lesotho</v>
      </c>
      <c r="J102" s="97">
        <f t="shared" si="14"/>
        <v>3273</v>
      </c>
      <c r="K102" s="110"/>
    </row>
    <row r="103" spans="1:11" x14ac:dyDescent="0.35">
      <c r="A103" s="94" t="s">
        <v>227</v>
      </c>
      <c r="B103" s="95">
        <v>0.86299999999999999</v>
      </c>
      <c r="C103" s="96" t="b">
        <f t="shared" si="8"/>
        <v>1</v>
      </c>
      <c r="D103" t="str">
        <f t="shared" si="9"/>
        <v/>
      </c>
      <c r="E103" t="str">
        <f t="shared" si="10"/>
        <v>2</v>
      </c>
      <c r="F103" t="str">
        <f t="shared" si="11"/>
        <v/>
      </c>
      <c r="H103" t="str">
        <f t="shared" si="12"/>
        <v>2</v>
      </c>
      <c r="I103" t="str">
        <f t="shared" si="13"/>
        <v>Libanon</v>
      </c>
      <c r="J103" s="97">
        <f t="shared" si="14"/>
        <v>3818</v>
      </c>
      <c r="K103" s="110"/>
    </row>
    <row r="104" spans="1:11" x14ac:dyDescent="0.35">
      <c r="A104" s="94" t="s">
        <v>228</v>
      </c>
      <c r="B104" s="95">
        <v>1.111</v>
      </c>
      <c r="C104" s="96" t="b">
        <f t="shared" si="8"/>
        <v>1</v>
      </c>
      <c r="D104" t="str">
        <f t="shared" si="9"/>
        <v/>
      </c>
      <c r="E104" t="str">
        <f t="shared" si="10"/>
        <v/>
      </c>
      <c r="F104" t="str">
        <f t="shared" si="11"/>
        <v>3</v>
      </c>
      <c r="H104" t="str">
        <f t="shared" si="12"/>
        <v>3</v>
      </c>
      <c r="I104" t="str">
        <f t="shared" si="13"/>
        <v>Libérie</v>
      </c>
      <c r="J104" s="97">
        <f t="shared" si="14"/>
        <v>4364</v>
      </c>
      <c r="K104" s="110"/>
    </row>
    <row r="105" spans="1:11" x14ac:dyDescent="0.35">
      <c r="A105" s="94" t="s">
        <v>229</v>
      </c>
      <c r="B105" s="95">
        <v>0.57599999999999996</v>
      </c>
      <c r="C105" s="96" t="b">
        <f t="shared" si="8"/>
        <v>1</v>
      </c>
      <c r="D105" t="str">
        <f t="shared" si="9"/>
        <v>1</v>
      </c>
      <c r="E105" t="str">
        <f t="shared" si="10"/>
        <v/>
      </c>
      <c r="F105" t="str">
        <f t="shared" si="11"/>
        <v/>
      </c>
      <c r="H105" t="str">
        <f t="shared" si="12"/>
        <v>1</v>
      </c>
      <c r="I105" t="str">
        <f t="shared" si="13"/>
        <v>Libye</v>
      </c>
      <c r="J105" s="97">
        <f t="shared" si="14"/>
        <v>3273</v>
      </c>
      <c r="K105" s="110"/>
    </row>
    <row r="106" spans="1:11" x14ac:dyDescent="0.35">
      <c r="A106" s="94" t="s">
        <v>230</v>
      </c>
      <c r="B106" s="95">
        <v>1.212</v>
      </c>
      <c r="C106" s="96" t="b">
        <f t="shared" si="8"/>
        <v>1</v>
      </c>
      <c r="D106" t="str">
        <f t="shared" si="9"/>
        <v/>
      </c>
      <c r="E106" t="str">
        <f t="shared" si="10"/>
        <v/>
      </c>
      <c r="F106" t="str">
        <f t="shared" si="11"/>
        <v>3</v>
      </c>
      <c r="H106" t="str">
        <f t="shared" si="12"/>
        <v>3</v>
      </c>
      <c r="I106" t="str">
        <f t="shared" si="13"/>
        <v>Lichtenštejnsko</v>
      </c>
      <c r="J106" s="97">
        <f t="shared" si="14"/>
        <v>4364</v>
      </c>
      <c r="K106" s="110"/>
    </row>
    <row r="107" spans="1:11" x14ac:dyDescent="0.35">
      <c r="A107" s="94" t="s">
        <v>231</v>
      </c>
      <c r="B107" s="95">
        <v>0.72499999999999998</v>
      </c>
      <c r="C107" s="96" t="b">
        <f t="shared" si="8"/>
        <v>1</v>
      </c>
      <c r="D107" t="str">
        <f t="shared" si="9"/>
        <v>1</v>
      </c>
      <c r="E107" t="str">
        <f t="shared" si="10"/>
        <v/>
      </c>
      <c r="F107" t="str">
        <f t="shared" si="11"/>
        <v/>
      </c>
      <c r="H107" t="str">
        <f t="shared" si="12"/>
        <v>1</v>
      </c>
      <c r="I107" t="str">
        <f t="shared" si="13"/>
        <v>Litva</v>
      </c>
      <c r="J107" s="97">
        <f t="shared" si="14"/>
        <v>3273</v>
      </c>
      <c r="K107" s="110"/>
    </row>
    <row r="108" spans="1:11" x14ac:dyDescent="0.35">
      <c r="A108" s="94" t="s">
        <v>232</v>
      </c>
      <c r="B108" s="95">
        <v>0.77700000000000002</v>
      </c>
      <c r="C108" s="96" t="b">
        <f t="shared" si="8"/>
        <v>1</v>
      </c>
      <c r="D108" t="str">
        <f t="shared" si="9"/>
        <v>1</v>
      </c>
      <c r="E108" t="str">
        <f t="shared" si="10"/>
        <v/>
      </c>
      <c r="F108" t="str">
        <f t="shared" si="11"/>
        <v/>
      </c>
      <c r="H108" t="str">
        <f t="shared" si="12"/>
        <v>1</v>
      </c>
      <c r="I108" t="str">
        <f t="shared" si="13"/>
        <v>Lotyšsko</v>
      </c>
      <c r="J108" s="97">
        <f t="shared" si="14"/>
        <v>3273</v>
      </c>
      <c r="K108" s="110"/>
    </row>
    <row r="109" spans="1:11" x14ac:dyDescent="0.35">
      <c r="A109" s="94" t="s">
        <v>233</v>
      </c>
      <c r="B109" s="95">
        <v>1</v>
      </c>
      <c r="C109" s="96" t="b">
        <f t="shared" si="8"/>
        <v>1</v>
      </c>
      <c r="D109" t="str">
        <f t="shared" si="9"/>
        <v/>
      </c>
      <c r="E109" t="str">
        <f t="shared" si="10"/>
        <v/>
      </c>
      <c r="F109" t="str">
        <f t="shared" si="11"/>
        <v>3</v>
      </c>
      <c r="H109" t="str">
        <f t="shared" si="12"/>
        <v>3</v>
      </c>
      <c r="I109" t="str">
        <f t="shared" si="13"/>
        <v>Lucembursko</v>
      </c>
      <c r="J109" s="97">
        <f t="shared" si="14"/>
        <v>4364</v>
      </c>
      <c r="K109" s="110"/>
    </row>
    <row r="110" spans="1:11" x14ac:dyDescent="0.35">
      <c r="A110" s="94" t="s">
        <v>234</v>
      </c>
      <c r="B110" s="95">
        <v>0.86</v>
      </c>
      <c r="C110" s="96" t="b">
        <f t="shared" si="8"/>
        <v>1</v>
      </c>
      <c r="D110" t="str">
        <f t="shared" si="9"/>
        <v/>
      </c>
      <c r="E110" t="str">
        <f t="shared" si="10"/>
        <v>2</v>
      </c>
      <c r="F110" t="str">
        <f t="shared" si="11"/>
        <v/>
      </c>
      <c r="H110" t="str">
        <f t="shared" si="12"/>
        <v>2</v>
      </c>
      <c r="I110" t="str">
        <f t="shared" si="13"/>
        <v>Madagaskar</v>
      </c>
      <c r="J110" s="97">
        <f t="shared" si="14"/>
        <v>3818</v>
      </c>
      <c r="K110" s="110"/>
    </row>
    <row r="111" spans="1:11" x14ac:dyDescent="0.35">
      <c r="A111" s="94" t="s">
        <v>235</v>
      </c>
      <c r="B111" s="95">
        <v>0.77400000000000002</v>
      </c>
      <c r="C111" s="96" t="b">
        <f t="shared" si="8"/>
        <v>1</v>
      </c>
      <c r="D111" t="str">
        <f t="shared" si="9"/>
        <v>1</v>
      </c>
      <c r="E111" t="str">
        <f t="shared" si="10"/>
        <v/>
      </c>
      <c r="F111" t="str">
        <f t="shared" si="11"/>
        <v/>
      </c>
      <c r="H111" t="str">
        <f t="shared" si="12"/>
        <v>1</v>
      </c>
      <c r="I111" t="str">
        <f t="shared" si="13"/>
        <v>Maďarsko</v>
      </c>
      <c r="J111" s="97">
        <f t="shared" si="14"/>
        <v>3273</v>
      </c>
      <c r="K111" s="110"/>
    </row>
    <row r="112" spans="1:11" x14ac:dyDescent="0.35">
      <c r="A112" s="94" t="s">
        <v>236</v>
      </c>
      <c r="B112" s="95">
        <v>0.6</v>
      </c>
      <c r="C112" s="96" t="b">
        <f t="shared" si="8"/>
        <v>1</v>
      </c>
      <c r="D112" t="str">
        <f t="shared" si="9"/>
        <v>1</v>
      </c>
      <c r="E112" t="str">
        <f t="shared" si="10"/>
        <v/>
      </c>
      <c r="F112" t="str">
        <f t="shared" si="11"/>
        <v/>
      </c>
      <c r="H112" t="str">
        <f t="shared" si="12"/>
        <v>1</v>
      </c>
      <c r="I112" t="str">
        <f t="shared" si="13"/>
        <v>Makedonie</v>
      </c>
      <c r="J112" s="97">
        <f t="shared" si="14"/>
        <v>3273</v>
      </c>
      <c r="K112" s="110"/>
    </row>
    <row r="113" spans="1:11" x14ac:dyDescent="0.35">
      <c r="A113" s="94" t="s">
        <v>237</v>
      </c>
      <c r="B113" s="95">
        <v>0.68799999999999994</v>
      </c>
      <c r="C113" s="96" t="b">
        <f t="shared" si="8"/>
        <v>1</v>
      </c>
      <c r="D113" t="str">
        <f t="shared" si="9"/>
        <v>1</v>
      </c>
      <c r="E113" t="str">
        <f t="shared" si="10"/>
        <v/>
      </c>
      <c r="F113" t="str">
        <f t="shared" si="11"/>
        <v/>
      </c>
      <c r="H113" t="str">
        <f t="shared" si="12"/>
        <v>1</v>
      </c>
      <c r="I113" t="str">
        <f t="shared" si="13"/>
        <v>Malajsie</v>
      </c>
      <c r="J113" s="97">
        <f t="shared" si="14"/>
        <v>3273</v>
      </c>
      <c r="K113" s="110"/>
    </row>
    <row r="114" spans="1:11" x14ac:dyDescent="0.35">
      <c r="A114" s="94" t="s">
        <v>58</v>
      </c>
      <c r="B114" s="95">
        <v>0.68</v>
      </c>
      <c r="C114" s="96" t="b">
        <f t="shared" si="8"/>
        <v>1</v>
      </c>
      <c r="D114" t="str">
        <f t="shared" si="9"/>
        <v>1</v>
      </c>
      <c r="E114" t="str">
        <f t="shared" si="10"/>
        <v/>
      </c>
      <c r="F114" t="str">
        <f t="shared" si="11"/>
        <v/>
      </c>
      <c r="H114" t="str">
        <f t="shared" si="12"/>
        <v>1</v>
      </c>
      <c r="I114" t="str">
        <f t="shared" si="13"/>
        <v>Malawi</v>
      </c>
      <c r="J114" s="97">
        <f t="shared" si="14"/>
        <v>3273</v>
      </c>
      <c r="K114" s="110"/>
    </row>
    <row r="115" spans="1:11" x14ac:dyDescent="0.35">
      <c r="A115" s="94" t="s">
        <v>59</v>
      </c>
      <c r="B115" s="95">
        <v>0.94399999999999995</v>
      </c>
      <c r="C115" s="96" t="b">
        <f t="shared" si="8"/>
        <v>1</v>
      </c>
      <c r="D115" t="str">
        <f t="shared" si="9"/>
        <v/>
      </c>
      <c r="E115" t="str">
        <f t="shared" si="10"/>
        <v>2</v>
      </c>
      <c r="F115" t="str">
        <f t="shared" si="11"/>
        <v/>
      </c>
      <c r="H115" t="str">
        <f t="shared" si="12"/>
        <v>2</v>
      </c>
      <c r="I115" t="str">
        <f t="shared" si="13"/>
        <v>Mali</v>
      </c>
      <c r="J115" s="97">
        <f t="shared" si="14"/>
        <v>3818</v>
      </c>
      <c r="K115" s="110"/>
    </row>
    <row r="116" spans="1:11" x14ac:dyDescent="0.35">
      <c r="A116" s="94" t="s">
        <v>238</v>
      </c>
      <c r="B116" s="95">
        <v>0.84399999999999997</v>
      </c>
      <c r="C116" s="96" t="b">
        <f t="shared" si="8"/>
        <v>1</v>
      </c>
      <c r="D116" t="str">
        <f t="shared" si="9"/>
        <v/>
      </c>
      <c r="E116" t="str">
        <f t="shared" si="10"/>
        <v>2</v>
      </c>
      <c r="F116" t="str">
        <f t="shared" si="11"/>
        <v/>
      </c>
      <c r="H116" t="str">
        <f t="shared" si="12"/>
        <v>2</v>
      </c>
      <c r="I116" t="str">
        <f t="shared" si="13"/>
        <v>Malta</v>
      </c>
      <c r="J116" s="97">
        <f t="shared" si="14"/>
        <v>3818</v>
      </c>
      <c r="K116" s="110"/>
    </row>
    <row r="117" spans="1:11" x14ac:dyDescent="0.35">
      <c r="A117" s="94" t="s">
        <v>239</v>
      </c>
      <c r="B117" s="95">
        <v>0.754</v>
      </c>
      <c r="C117" s="96" t="b">
        <f t="shared" si="8"/>
        <v>1</v>
      </c>
      <c r="D117" t="str">
        <f t="shared" si="9"/>
        <v>1</v>
      </c>
      <c r="E117" t="str">
        <f t="shared" si="10"/>
        <v/>
      </c>
      <c r="F117" t="str">
        <f t="shared" si="11"/>
        <v/>
      </c>
      <c r="H117" t="str">
        <f t="shared" si="12"/>
        <v>1</v>
      </c>
      <c r="I117" t="str">
        <f t="shared" si="13"/>
        <v>Maroko</v>
      </c>
      <c r="J117" s="97">
        <f t="shared" si="14"/>
        <v>3273</v>
      </c>
      <c r="K117" s="110"/>
    </row>
    <row r="118" spans="1:11" x14ac:dyDescent="0.35">
      <c r="A118" s="94" t="s">
        <v>240</v>
      </c>
      <c r="B118" s="95">
        <v>0.74399999999999999</v>
      </c>
      <c r="C118" s="96" t="b">
        <f t="shared" si="8"/>
        <v>1</v>
      </c>
      <c r="D118" t="str">
        <f t="shared" si="9"/>
        <v>1</v>
      </c>
      <c r="E118" t="str">
        <f t="shared" si="10"/>
        <v/>
      </c>
      <c r="F118" t="str">
        <f t="shared" si="11"/>
        <v/>
      </c>
      <c r="H118" t="str">
        <f t="shared" si="12"/>
        <v>1</v>
      </c>
      <c r="I118" t="str">
        <f t="shared" si="13"/>
        <v>Mauricius</v>
      </c>
      <c r="J118" s="97">
        <f t="shared" si="14"/>
        <v>3273</v>
      </c>
      <c r="K118" s="110"/>
    </row>
    <row r="119" spans="1:11" x14ac:dyDescent="0.35">
      <c r="A119" s="94" t="s">
        <v>241</v>
      </c>
      <c r="B119" s="95">
        <v>0.625</v>
      </c>
      <c r="C119" s="96" t="b">
        <f t="shared" si="8"/>
        <v>1</v>
      </c>
      <c r="D119" t="str">
        <f t="shared" si="9"/>
        <v>1</v>
      </c>
      <c r="E119" t="str">
        <f t="shared" si="10"/>
        <v/>
      </c>
      <c r="F119" t="str">
        <f t="shared" si="11"/>
        <v/>
      </c>
      <c r="H119" t="str">
        <f t="shared" si="12"/>
        <v>1</v>
      </c>
      <c r="I119" t="str">
        <f t="shared" si="13"/>
        <v>Mauritánie</v>
      </c>
      <c r="J119" s="97">
        <f t="shared" si="14"/>
        <v>3273</v>
      </c>
      <c r="K119" s="110"/>
    </row>
    <row r="120" spans="1:11" x14ac:dyDescent="0.35">
      <c r="A120" s="94" t="s">
        <v>242</v>
      </c>
      <c r="B120" s="95">
        <v>0.67100000000000004</v>
      </c>
      <c r="C120" s="96" t="b">
        <f t="shared" si="8"/>
        <v>1</v>
      </c>
      <c r="D120" t="str">
        <f t="shared" si="9"/>
        <v>1</v>
      </c>
      <c r="E120" t="str">
        <f t="shared" si="10"/>
        <v/>
      </c>
      <c r="F120" t="str">
        <f t="shared" si="11"/>
        <v/>
      </c>
      <c r="H120" t="str">
        <f t="shared" si="12"/>
        <v>1</v>
      </c>
      <c r="I120" t="str">
        <f t="shared" si="13"/>
        <v>Mexiko</v>
      </c>
      <c r="J120" s="97">
        <f t="shared" si="14"/>
        <v>3273</v>
      </c>
      <c r="K120" s="110"/>
    </row>
    <row r="121" spans="1:11" x14ac:dyDescent="0.35">
      <c r="A121" s="94" t="s">
        <v>243</v>
      </c>
      <c r="B121" s="95">
        <v>0.62</v>
      </c>
      <c r="C121" s="96" t="b">
        <f t="shared" si="8"/>
        <v>1</v>
      </c>
      <c r="D121" t="str">
        <f t="shared" si="9"/>
        <v>1</v>
      </c>
      <c r="E121" t="str">
        <f t="shared" si="10"/>
        <v/>
      </c>
      <c r="F121" t="str">
        <f t="shared" si="11"/>
        <v/>
      </c>
      <c r="H121" t="str">
        <f t="shared" si="12"/>
        <v>1</v>
      </c>
      <c r="I121" t="str">
        <f t="shared" si="13"/>
        <v>Moldavská republika</v>
      </c>
      <c r="J121" s="97">
        <f t="shared" si="14"/>
        <v>3273</v>
      </c>
      <c r="K121" s="110"/>
    </row>
    <row r="122" spans="1:11" x14ac:dyDescent="0.35">
      <c r="A122" s="94" t="s">
        <v>244</v>
      </c>
      <c r="B122" s="95">
        <v>0.71499999999999997</v>
      </c>
      <c r="C122" s="96" t="b">
        <f t="shared" si="8"/>
        <v>1</v>
      </c>
      <c r="D122" t="str">
        <f t="shared" si="9"/>
        <v>1</v>
      </c>
      <c r="E122" t="str">
        <f t="shared" si="10"/>
        <v/>
      </c>
      <c r="F122" t="str">
        <f t="shared" si="11"/>
        <v/>
      </c>
      <c r="H122" t="str">
        <f t="shared" si="12"/>
        <v>1</v>
      </c>
      <c r="I122" t="str">
        <f t="shared" si="13"/>
        <v>Mosambik</v>
      </c>
      <c r="J122" s="97">
        <f t="shared" si="14"/>
        <v>3273</v>
      </c>
      <c r="K122" s="110"/>
    </row>
    <row r="123" spans="1:11" x14ac:dyDescent="0.35">
      <c r="A123" s="94" t="s">
        <v>60</v>
      </c>
      <c r="B123" s="95">
        <v>0.65500000000000003</v>
      </c>
      <c r="C123" s="96" t="b">
        <f t="shared" si="8"/>
        <v>1</v>
      </c>
      <c r="D123" t="str">
        <f t="shared" si="9"/>
        <v>1</v>
      </c>
      <c r="E123" t="str">
        <f t="shared" si="10"/>
        <v/>
      </c>
      <c r="F123" t="str">
        <f t="shared" si="11"/>
        <v/>
      </c>
      <c r="H123" t="str">
        <f t="shared" si="12"/>
        <v>1</v>
      </c>
      <c r="I123" t="str">
        <f t="shared" si="13"/>
        <v>Myanmar</v>
      </c>
      <c r="J123" s="97">
        <f t="shared" si="14"/>
        <v>3273</v>
      </c>
      <c r="K123" s="110"/>
    </row>
    <row r="124" spans="1:11" x14ac:dyDescent="0.35">
      <c r="A124" s="94" t="s">
        <v>245</v>
      </c>
      <c r="B124" s="95">
        <v>0.61399999999999999</v>
      </c>
      <c r="C124" s="96" t="b">
        <f t="shared" si="8"/>
        <v>1</v>
      </c>
      <c r="D124" t="str">
        <f t="shared" si="9"/>
        <v>1</v>
      </c>
      <c r="E124" t="str">
        <f t="shared" si="10"/>
        <v/>
      </c>
      <c r="F124" t="str">
        <f t="shared" si="11"/>
        <v/>
      </c>
      <c r="H124" t="str">
        <f t="shared" si="12"/>
        <v>1</v>
      </c>
      <c r="I124" t="str">
        <f t="shared" si="13"/>
        <v>Namibie</v>
      </c>
      <c r="J124" s="97">
        <f t="shared" si="14"/>
        <v>3273</v>
      </c>
      <c r="K124" s="110"/>
    </row>
    <row r="125" spans="1:11" x14ac:dyDescent="0.35">
      <c r="A125" s="94" t="s">
        <v>246</v>
      </c>
      <c r="B125" s="95">
        <v>0.97</v>
      </c>
      <c r="C125" s="96" t="b">
        <f t="shared" si="8"/>
        <v>1</v>
      </c>
      <c r="D125" t="str">
        <f t="shared" si="9"/>
        <v/>
      </c>
      <c r="E125" t="str">
        <f t="shared" si="10"/>
        <v>2</v>
      </c>
      <c r="F125" t="str">
        <f t="shared" si="11"/>
        <v/>
      </c>
      <c r="H125" t="str">
        <f t="shared" si="12"/>
        <v>2</v>
      </c>
      <c r="I125" t="str">
        <f t="shared" si="13"/>
        <v>Německo</v>
      </c>
      <c r="J125" s="97">
        <f t="shared" si="14"/>
        <v>3818</v>
      </c>
      <c r="K125" s="110"/>
    </row>
    <row r="126" spans="1:11" x14ac:dyDescent="0.35">
      <c r="A126" s="94" t="s">
        <v>247</v>
      </c>
      <c r="B126" s="95">
        <v>0.77</v>
      </c>
      <c r="C126" s="96" t="b">
        <f t="shared" si="8"/>
        <v>1</v>
      </c>
      <c r="D126" t="str">
        <f t="shared" si="9"/>
        <v>1</v>
      </c>
      <c r="E126" t="str">
        <f t="shared" si="10"/>
        <v/>
      </c>
      <c r="F126" t="str">
        <f t="shared" si="11"/>
        <v/>
      </c>
      <c r="H126" t="str">
        <f t="shared" si="12"/>
        <v>1</v>
      </c>
      <c r="I126" t="str">
        <f t="shared" si="13"/>
        <v>Nepál</v>
      </c>
      <c r="J126" s="97">
        <f t="shared" si="14"/>
        <v>3273</v>
      </c>
      <c r="K126" s="110"/>
    </row>
    <row r="127" spans="1:11" x14ac:dyDescent="0.35">
      <c r="A127" s="94" t="s">
        <v>61</v>
      </c>
      <c r="B127" s="95">
        <v>0.84799999999999998</v>
      </c>
      <c r="C127" s="96" t="b">
        <f t="shared" si="8"/>
        <v>1</v>
      </c>
      <c r="D127" t="str">
        <f t="shared" si="9"/>
        <v/>
      </c>
      <c r="E127" t="str">
        <f t="shared" si="10"/>
        <v>2</v>
      </c>
      <c r="F127" t="str">
        <f t="shared" si="11"/>
        <v/>
      </c>
      <c r="H127" t="str">
        <f t="shared" si="12"/>
        <v>2</v>
      </c>
      <c r="I127" t="str">
        <f t="shared" si="13"/>
        <v>Niger</v>
      </c>
      <c r="J127" s="97">
        <f t="shared" si="14"/>
        <v>3818</v>
      </c>
      <c r="K127" s="110"/>
    </row>
    <row r="128" spans="1:11" x14ac:dyDescent="0.35">
      <c r="A128" s="94" t="s">
        <v>248</v>
      </c>
      <c r="B128" s="95">
        <v>0.92600000000000005</v>
      </c>
      <c r="C128" s="96" t="b">
        <f t="shared" si="8"/>
        <v>1</v>
      </c>
      <c r="D128" t="str">
        <f t="shared" si="9"/>
        <v/>
      </c>
      <c r="E128" t="str">
        <f t="shared" si="10"/>
        <v>2</v>
      </c>
      <c r="F128" t="str">
        <f t="shared" si="11"/>
        <v/>
      </c>
      <c r="H128" t="str">
        <f t="shared" si="12"/>
        <v>2</v>
      </c>
      <c r="I128" t="str">
        <f t="shared" si="13"/>
        <v>Nigérie</v>
      </c>
      <c r="J128" s="97">
        <f t="shared" si="14"/>
        <v>3818</v>
      </c>
      <c r="K128" s="110"/>
    </row>
    <row r="129" spans="1:11" x14ac:dyDescent="0.35">
      <c r="A129" s="94" t="s">
        <v>249</v>
      </c>
      <c r="B129" s="95">
        <v>0.56499999999999995</v>
      </c>
      <c r="C129" s="96" t="b">
        <f t="shared" si="8"/>
        <v>1</v>
      </c>
      <c r="D129" t="str">
        <f t="shared" si="9"/>
        <v>1</v>
      </c>
      <c r="E129" t="str">
        <f t="shared" si="10"/>
        <v/>
      </c>
      <c r="F129" t="str">
        <f t="shared" si="11"/>
        <v/>
      </c>
      <c r="H129" t="str">
        <f t="shared" si="12"/>
        <v>1</v>
      </c>
      <c r="I129" t="str">
        <f t="shared" si="13"/>
        <v>Nikaragua</v>
      </c>
      <c r="J129" s="97">
        <f t="shared" si="14"/>
        <v>3273</v>
      </c>
      <c r="K129" s="110"/>
    </row>
    <row r="130" spans="1:11" x14ac:dyDescent="0.35">
      <c r="A130" s="94" t="s">
        <v>250</v>
      </c>
      <c r="B130" s="95">
        <v>1.079</v>
      </c>
      <c r="C130" s="96" t="b">
        <f t="shared" si="8"/>
        <v>1</v>
      </c>
      <c r="D130" t="str">
        <f t="shared" si="9"/>
        <v/>
      </c>
      <c r="E130" t="str">
        <f t="shared" si="10"/>
        <v/>
      </c>
      <c r="F130" t="str">
        <f t="shared" si="11"/>
        <v>3</v>
      </c>
      <c r="H130" t="str">
        <f t="shared" si="12"/>
        <v>3</v>
      </c>
      <c r="I130" t="str">
        <f t="shared" si="13"/>
        <v>Nizozemsko</v>
      </c>
      <c r="J130" s="97">
        <f t="shared" si="14"/>
        <v>4364</v>
      </c>
      <c r="K130" s="110"/>
    </row>
    <row r="131" spans="1:11" x14ac:dyDescent="0.35">
      <c r="A131" s="94" t="s">
        <v>251</v>
      </c>
      <c r="B131" s="95">
        <v>1.306</v>
      </c>
      <c r="C131" s="96" t="b">
        <f t="shared" si="8"/>
        <v>1</v>
      </c>
      <c r="D131" t="str">
        <f t="shared" si="9"/>
        <v/>
      </c>
      <c r="E131" t="str">
        <f t="shared" si="10"/>
        <v/>
      </c>
      <c r="F131" t="str">
        <f t="shared" si="11"/>
        <v>3</v>
      </c>
      <c r="H131" t="str">
        <f t="shared" si="12"/>
        <v>3</v>
      </c>
      <c r="I131" t="str">
        <f t="shared" si="13"/>
        <v>Norsko</v>
      </c>
      <c r="J131" s="97">
        <f t="shared" si="14"/>
        <v>4364</v>
      </c>
      <c r="K131" s="110"/>
    </row>
    <row r="132" spans="1:11" x14ac:dyDescent="0.35">
      <c r="A132" s="94" t="s">
        <v>252</v>
      </c>
      <c r="B132" s="95">
        <v>1.1719999999999999</v>
      </c>
      <c r="C132" s="96" t="b">
        <f t="shared" si="8"/>
        <v>1</v>
      </c>
      <c r="D132" t="str">
        <f t="shared" si="9"/>
        <v/>
      </c>
      <c r="E132" t="str">
        <f t="shared" si="10"/>
        <v/>
      </c>
      <c r="F132" t="str">
        <f t="shared" si="11"/>
        <v>3</v>
      </c>
      <c r="H132" t="str">
        <f t="shared" si="12"/>
        <v>3</v>
      </c>
      <c r="I132" t="str">
        <f t="shared" si="13"/>
        <v>Nová Kaledonie</v>
      </c>
      <c r="J132" s="97">
        <f t="shared" si="14"/>
        <v>4364</v>
      </c>
      <c r="K132" s="110"/>
    </row>
    <row r="133" spans="1:11" x14ac:dyDescent="0.35">
      <c r="A133" s="94" t="s">
        <v>253</v>
      </c>
      <c r="B133" s="95">
        <v>0.99399999999999999</v>
      </c>
      <c r="C133" s="96" t="b">
        <f t="shared" si="8"/>
        <v>1</v>
      </c>
      <c r="D133" t="str">
        <f t="shared" si="9"/>
        <v/>
      </c>
      <c r="E133" t="str">
        <f t="shared" si="10"/>
        <v>2</v>
      </c>
      <c r="F133" t="str">
        <f t="shared" si="11"/>
        <v/>
      </c>
      <c r="H133" t="str">
        <f t="shared" si="12"/>
        <v>2</v>
      </c>
      <c r="I133" t="str">
        <f t="shared" si="13"/>
        <v>Nový Zéland</v>
      </c>
      <c r="J133" s="97">
        <f t="shared" si="14"/>
        <v>3818</v>
      </c>
      <c r="K133" s="110"/>
    </row>
    <row r="134" spans="1:11" x14ac:dyDescent="0.35">
      <c r="A134" s="94" t="s">
        <v>254</v>
      </c>
      <c r="B134" s="95">
        <v>0.51900000000000002</v>
      </c>
      <c r="C134" s="96" t="b">
        <f t="shared" si="8"/>
        <v>1</v>
      </c>
      <c r="D134" t="str">
        <f t="shared" si="9"/>
        <v>1</v>
      </c>
      <c r="E134" t="str">
        <f t="shared" si="10"/>
        <v/>
      </c>
      <c r="F134" t="str">
        <f t="shared" si="11"/>
        <v/>
      </c>
      <c r="H134" t="str">
        <f t="shared" si="12"/>
        <v>1</v>
      </c>
      <c r="I134" t="str">
        <f t="shared" si="13"/>
        <v>Pákistán</v>
      </c>
      <c r="J134" s="97">
        <f t="shared" si="14"/>
        <v>3273</v>
      </c>
      <c r="K134" s="110"/>
    </row>
    <row r="135" spans="1:11" x14ac:dyDescent="0.35">
      <c r="A135" s="94" t="s">
        <v>255</v>
      </c>
      <c r="B135" s="95">
        <v>1.1080000000000001</v>
      </c>
      <c r="C135" s="96" t="b">
        <f t="shared" si="8"/>
        <v>1</v>
      </c>
      <c r="D135" t="str">
        <f t="shared" si="9"/>
        <v/>
      </c>
      <c r="E135" t="str">
        <f t="shared" si="10"/>
        <v/>
      </c>
      <c r="F135" t="str">
        <f t="shared" si="11"/>
        <v>3</v>
      </c>
      <c r="H135" t="str">
        <f t="shared" si="12"/>
        <v>3</v>
      </c>
      <c r="I135" t="str">
        <f t="shared" si="13"/>
        <v>Palestinská autonomní území</v>
      </c>
      <c r="J135" s="97">
        <f t="shared" si="14"/>
        <v>4364</v>
      </c>
      <c r="K135" s="110"/>
    </row>
    <row r="136" spans="1:11" x14ac:dyDescent="0.35">
      <c r="A136" s="94" t="s">
        <v>62</v>
      </c>
      <c r="B136" s="95">
        <v>0.63200000000000001</v>
      </c>
      <c r="C136" s="96" t="b">
        <f t="shared" si="8"/>
        <v>1</v>
      </c>
      <c r="D136" t="str">
        <f t="shared" si="9"/>
        <v>1</v>
      </c>
      <c r="E136" t="str">
        <f t="shared" si="10"/>
        <v/>
      </c>
      <c r="F136" t="str">
        <f t="shared" si="11"/>
        <v/>
      </c>
      <c r="H136" t="str">
        <f t="shared" si="12"/>
        <v>1</v>
      </c>
      <c r="I136" t="str">
        <f t="shared" si="13"/>
        <v>Panama</v>
      </c>
      <c r="J136" s="97">
        <f t="shared" si="14"/>
        <v>3273</v>
      </c>
      <c r="K136" s="110"/>
    </row>
    <row r="137" spans="1:11" x14ac:dyDescent="0.35">
      <c r="A137" s="94" t="s">
        <v>256</v>
      </c>
      <c r="B137" s="95">
        <v>1.0149999999999999</v>
      </c>
      <c r="C137" s="96" t="b">
        <f t="shared" si="8"/>
        <v>1</v>
      </c>
      <c r="D137" t="str">
        <f t="shared" si="9"/>
        <v/>
      </c>
      <c r="E137" t="str">
        <f t="shared" si="10"/>
        <v/>
      </c>
      <c r="F137" t="str">
        <f t="shared" si="11"/>
        <v>3</v>
      </c>
      <c r="H137" t="str">
        <f t="shared" si="12"/>
        <v>3</v>
      </c>
      <c r="I137" t="str">
        <f t="shared" si="13"/>
        <v>Papua-Nová Guinea</v>
      </c>
      <c r="J137" s="97">
        <f t="shared" si="14"/>
        <v>4364</v>
      </c>
      <c r="K137" s="110"/>
    </row>
    <row r="138" spans="1:11" x14ac:dyDescent="0.35">
      <c r="A138" s="94" t="s">
        <v>63</v>
      </c>
      <c r="B138" s="95">
        <v>0.69</v>
      </c>
      <c r="C138" s="96" t="b">
        <f t="shared" si="8"/>
        <v>1</v>
      </c>
      <c r="D138" t="str">
        <f t="shared" si="9"/>
        <v>1</v>
      </c>
      <c r="E138" t="str">
        <f t="shared" si="10"/>
        <v/>
      </c>
      <c r="F138" t="str">
        <f t="shared" si="11"/>
        <v/>
      </c>
      <c r="H138" t="str">
        <f t="shared" si="12"/>
        <v>1</v>
      </c>
      <c r="I138" t="str">
        <f t="shared" si="13"/>
        <v>Paraguay</v>
      </c>
      <c r="J138" s="97">
        <f t="shared" si="14"/>
        <v>3273</v>
      </c>
      <c r="K138" s="110"/>
    </row>
    <row r="139" spans="1:11" x14ac:dyDescent="0.35">
      <c r="A139" s="94" t="s">
        <v>64</v>
      </c>
      <c r="B139" s="95">
        <v>0.80200000000000005</v>
      </c>
      <c r="C139" s="96" t="b">
        <f t="shared" si="8"/>
        <v>1</v>
      </c>
      <c r="D139" t="str">
        <f t="shared" si="9"/>
        <v/>
      </c>
      <c r="E139" t="str">
        <f t="shared" si="10"/>
        <v>2</v>
      </c>
      <c r="F139" t="str">
        <f t="shared" si="11"/>
        <v/>
      </c>
      <c r="H139" t="str">
        <f t="shared" si="12"/>
        <v>2</v>
      </c>
      <c r="I139" t="str">
        <f t="shared" si="13"/>
        <v>Peru</v>
      </c>
      <c r="J139" s="97">
        <f t="shared" si="14"/>
        <v>3818</v>
      </c>
      <c r="K139" s="110"/>
    </row>
    <row r="140" spans="1:11" x14ac:dyDescent="0.35">
      <c r="A140" s="94" t="s">
        <v>257</v>
      </c>
      <c r="B140" s="95">
        <v>0.98299999999999998</v>
      </c>
      <c r="C140" s="96" t="b">
        <f t="shared" si="8"/>
        <v>1</v>
      </c>
      <c r="D140" t="str">
        <f t="shared" si="9"/>
        <v/>
      </c>
      <c r="E140" t="str">
        <f t="shared" si="10"/>
        <v>2</v>
      </c>
      <c r="F140" t="str">
        <f t="shared" si="11"/>
        <v/>
      </c>
      <c r="H140" t="str">
        <f t="shared" si="12"/>
        <v>2</v>
      </c>
      <c r="I140" t="str">
        <f t="shared" si="13"/>
        <v>Pobřeží slonoviny</v>
      </c>
      <c r="J140" s="97">
        <f t="shared" si="14"/>
        <v>3818</v>
      </c>
      <c r="K140" s="110"/>
    </row>
    <row r="141" spans="1:11" x14ac:dyDescent="0.35">
      <c r="A141" s="94" t="s">
        <v>258</v>
      </c>
      <c r="B141" s="95">
        <v>0.755</v>
      </c>
      <c r="C141" s="96" t="b">
        <f t="shared" si="8"/>
        <v>1</v>
      </c>
      <c r="D141" t="str">
        <f t="shared" si="9"/>
        <v>1</v>
      </c>
      <c r="E141" t="str">
        <f t="shared" si="10"/>
        <v/>
      </c>
      <c r="F141" t="str">
        <f t="shared" si="11"/>
        <v/>
      </c>
      <c r="H141" t="str">
        <f t="shared" si="12"/>
        <v>1</v>
      </c>
      <c r="I141" t="str">
        <f t="shared" si="13"/>
        <v>Polsko</v>
      </c>
      <c r="J141" s="97">
        <f t="shared" si="14"/>
        <v>3273</v>
      </c>
      <c r="K141" s="110"/>
    </row>
    <row r="142" spans="1:11" x14ac:dyDescent="0.35">
      <c r="A142" s="94" t="s">
        <v>259</v>
      </c>
      <c r="B142" s="95">
        <v>0.84199999999999997</v>
      </c>
      <c r="C142" s="96" t="b">
        <f t="shared" si="8"/>
        <v>1</v>
      </c>
      <c r="D142" t="str">
        <f t="shared" si="9"/>
        <v/>
      </c>
      <c r="E142" t="str">
        <f t="shared" si="10"/>
        <v>2</v>
      </c>
      <c r="F142" t="str">
        <f t="shared" si="11"/>
        <v/>
      </c>
      <c r="H142" t="str">
        <f t="shared" si="12"/>
        <v>2</v>
      </c>
      <c r="I142" t="str">
        <f t="shared" si="13"/>
        <v>Portugalsko</v>
      </c>
      <c r="J142" s="97">
        <f t="shared" si="14"/>
        <v>3818</v>
      </c>
      <c r="K142" s="110"/>
    </row>
    <row r="143" spans="1:11" x14ac:dyDescent="0.35">
      <c r="A143" s="94" t="s">
        <v>260</v>
      </c>
      <c r="B143" s="95">
        <v>1.0669999999999999</v>
      </c>
      <c r="C143" s="96" t="b">
        <f t="shared" si="8"/>
        <v>1</v>
      </c>
      <c r="D143" t="str">
        <f t="shared" si="9"/>
        <v/>
      </c>
      <c r="E143" t="str">
        <f t="shared" si="10"/>
        <v/>
      </c>
      <c r="F143" t="str">
        <f t="shared" si="11"/>
        <v>3</v>
      </c>
      <c r="H143" t="str">
        <f t="shared" si="12"/>
        <v>3</v>
      </c>
      <c r="I143" t="str">
        <f t="shared" si="13"/>
        <v>Rakousko</v>
      </c>
      <c r="J143" s="97">
        <f t="shared" si="14"/>
        <v>4364</v>
      </c>
      <c r="K143" s="110"/>
    </row>
    <row r="144" spans="1:11" x14ac:dyDescent="0.35">
      <c r="A144" s="94" t="s">
        <v>261</v>
      </c>
      <c r="B144" s="95">
        <v>0.67300000000000004</v>
      </c>
      <c r="C144" s="96" t="b">
        <f t="shared" si="8"/>
        <v>1</v>
      </c>
      <c r="D144" t="str">
        <f t="shared" si="9"/>
        <v>1</v>
      </c>
      <c r="E144" t="str">
        <f t="shared" si="10"/>
        <v/>
      </c>
      <c r="F144" t="str">
        <f t="shared" si="11"/>
        <v/>
      </c>
      <c r="H144" t="str">
        <f t="shared" si="12"/>
        <v>1</v>
      </c>
      <c r="I144" t="str">
        <f t="shared" si="13"/>
        <v>Republika Srbsko</v>
      </c>
      <c r="J144" s="97">
        <f t="shared" si="14"/>
        <v>3273</v>
      </c>
      <c r="K144" s="110"/>
    </row>
    <row r="145" spans="1:11" x14ac:dyDescent="0.35">
      <c r="A145" s="94" t="s">
        <v>262</v>
      </c>
      <c r="B145" s="95">
        <v>0.68799999999999994</v>
      </c>
      <c r="C145" s="96" t="b">
        <f t="shared" si="8"/>
        <v>1</v>
      </c>
      <c r="D145" t="str">
        <f t="shared" si="9"/>
        <v>1</v>
      </c>
      <c r="E145" t="str">
        <f t="shared" si="10"/>
        <v/>
      </c>
      <c r="F145" t="str">
        <f t="shared" si="11"/>
        <v/>
      </c>
      <c r="H145" t="str">
        <f t="shared" si="12"/>
        <v>1</v>
      </c>
      <c r="I145" t="str">
        <f t="shared" si="13"/>
        <v>Rumunsko</v>
      </c>
      <c r="J145" s="97">
        <f t="shared" si="14"/>
        <v>3273</v>
      </c>
      <c r="K145" s="110"/>
    </row>
    <row r="146" spans="1:11" x14ac:dyDescent="0.35">
      <c r="A146" s="94" t="s">
        <v>263</v>
      </c>
      <c r="B146" s="95">
        <v>1.054</v>
      </c>
      <c r="C146" s="96" t="b">
        <f t="shared" si="8"/>
        <v>1</v>
      </c>
      <c r="D146" t="str">
        <f t="shared" si="9"/>
        <v/>
      </c>
      <c r="E146" t="str">
        <f t="shared" si="10"/>
        <v/>
      </c>
      <c r="F146" t="str">
        <f t="shared" si="11"/>
        <v>3</v>
      </c>
      <c r="H146" t="str">
        <f t="shared" si="12"/>
        <v>3</v>
      </c>
      <c r="I146" t="str">
        <f t="shared" si="13"/>
        <v>Rusko</v>
      </c>
      <c r="J146" s="97">
        <f t="shared" si="14"/>
        <v>4364</v>
      </c>
      <c r="K146" s="110"/>
    </row>
    <row r="147" spans="1:11" x14ac:dyDescent="0.35">
      <c r="A147" s="94" t="s">
        <v>65</v>
      </c>
      <c r="B147" s="95">
        <v>0.82499999999999996</v>
      </c>
      <c r="C147" s="96" t="b">
        <f t="shared" si="8"/>
        <v>1</v>
      </c>
      <c r="D147" t="str">
        <f t="shared" si="9"/>
        <v/>
      </c>
      <c r="E147" t="str">
        <f t="shared" si="10"/>
        <v>2</v>
      </c>
      <c r="F147" t="str">
        <f t="shared" si="11"/>
        <v/>
      </c>
      <c r="H147" t="str">
        <f t="shared" si="12"/>
        <v>2</v>
      </c>
      <c r="I147" t="str">
        <f t="shared" si="13"/>
        <v>Rwanda</v>
      </c>
      <c r="J147" s="97">
        <f t="shared" si="14"/>
        <v>3818</v>
      </c>
      <c r="K147" s="110"/>
    </row>
    <row r="148" spans="1:11" x14ac:dyDescent="0.35">
      <c r="A148" s="94" t="s">
        <v>264</v>
      </c>
      <c r="B148" s="95">
        <v>0.88700000000000001</v>
      </c>
      <c r="C148" s="96" t="b">
        <f t="shared" si="8"/>
        <v>1</v>
      </c>
      <c r="D148" t="str">
        <f t="shared" si="9"/>
        <v/>
      </c>
      <c r="E148" t="str">
        <f t="shared" si="10"/>
        <v>2</v>
      </c>
      <c r="F148" t="str">
        <f t="shared" si="11"/>
        <v/>
      </c>
      <c r="H148" t="str">
        <f t="shared" si="12"/>
        <v>2</v>
      </c>
      <c r="I148" t="str">
        <f t="shared" si="13"/>
        <v>Řecko</v>
      </c>
      <c r="J148" s="97">
        <f t="shared" si="14"/>
        <v>3818</v>
      </c>
      <c r="K148" s="110"/>
    </row>
    <row r="149" spans="1:11" x14ac:dyDescent="0.35">
      <c r="A149" s="94" t="s">
        <v>265</v>
      </c>
      <c r="B149" s="95">
        <v>0.69599999999999995</v>
      </c>
      <c r="C149" s="96" t="b">
        <f t="shared" si="8"/>
        <v>1</v>
      </c>
      <c r="D149" t="str">
        <f t="shared" si="9"/>
        <v>1</v>
      </c>
      <c r="E149" t="str">
        <f t="shared" si="10"/>
        <v/>
      </c>
      <c r="F149" t="str">
        <f t="shared" si="11"/>
        <v/>
      </c>
      <c r="H149" t="str">
        <f t="shared" si="12"/>
        <v>1</v>
      </c>
      <c r="I149" t="str">
        <f t="shared" si="13"/>
        <v>Salvador</v>
      </c>
      <c r="J149" s="97">
        <f t="shared" si="14"/>
        <v>3273</v>
      </c>
      <c r="K149" s="110"/>
    </row>
    <row r="150" spans="1:11" x14ac:dyDescent="0.35">
      <c r="A150" s="94" t="s">
        <v>66</v>
      </c>
      <c r="B150" s="95">
        <v>0.83</v>
      </c>
      <c r="C150" s="96" t="b">
        <f t="shared" si="8"/>
        <v>1</v>
      </c>
      <c r="D150" t="str">
        <f t="shared" si="9"/>
        <v/>
      </c>
      <c r="E150" t="str">
        <f t="shared" si="10"/>
        <v>2</v>
      </c>
      <c r="F150" t="str">
        <f t="shared" si="11"/>
        <v/>
      </c>
      <c r="H150" t="str">
        <f t="shared" si="12"/>
        <v>2</v>
      </c>
      <c r="I150" t="str">
        <f t="shared" si="13"/>
        <v>Samoa</v>
      </c>
      <c r="J150" s="97">
        <f t="shared" si="14"/>
        <v>3818</v>
      </c>
      <c r="K150" s="110"/>
    </row>
    <row r="151" spans="1:11" x14ac:dyDescent="0.35">
      <c r="A151" s="94" t="s">
        <v>266</v>
      </c>
      <c r="B151" s="95">
        <v>0.80800000000000005</v>
      </c>
      <c r="C151" s="96"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Saúdská Arábie</v>
      </c>
      <c r="J151" s="97">
        <f t="shared" si="14"/>
        <v>3818</v>
      </c>
      <c r="K151" s="110"/>
    </row>
    <row r="152" spans="1:11" x14ac:dyDescent="0.35">
      <c r="A152" s="94" t="s">
        <v>67</v>
      </c>
      <c r="B152" s="95">
        <v>0.94699999999999995</v>
      </c>
      <c r="C152" s="96" t="b">
        <f t="shared" si="15"/>
        <v>1</v>
      </c>
      <c r="D152" t="str">
        <f t="shared" si="16"/>
        <v/>
      </c>
      <c r="E152" t="str">
        <f t="shared" si="17"/>
        <v>2</v>
      </c>
      <c r="F152" t="str">
        <f t="shared" si="18"/>
        <v/>
      </c>
      <c r="H152" t="str">
        <f t="shared" si="19"/>
        <v>2</v>
      </c>
      <c r="I152" t="str">
        <f t="shared" ref="I152:I189" si="20">A152</f>
        <v>Senegal</v>
      </c>
      <c r="J152" s="97">
        <f t="shared" ref="J152:J189" si="21">VLOOKUP(H152,$I$17:$J$19,2,FALSE)</f>
        <v>3818</v>
      </c>
      <c r="K152" s="110"/>
    </row>
    <row r="153" spans="1:11" x14ac:dyDescent="0.35">
      <c r="A153" s="94" t="s">
        <v>68</v>
      </c>
      <c r="B153" s="95">
        <v>1.0680000000000001</v>
      </c>
      <c r="C153" s="96" t="b">
        <f t="shared" si="15"/>
        <v>1</v>
      </c>
      <c r="D153" t="str">
        <f t="shared" si="16"/>
        <v/>
      </c>
      <c r="E153" t="str">
        <f t="shared" si="17"/>
        <v/>
      </c>
      <c r="F153" t="str">
        <f t="shared" si="18"/>
        <v>3</v>
      </c>
      <c r="H153" t="str">
        <f t="shared" si="19"/>
        <v>3</v>
      </c>
      <c r="I153" t="str">
        <f t="shared" si="20"/>
        <v>Sierra Leone</v>
      </c>
      <c r="J153" s="97">
        <f t="shared" si="21"/>
        <v>4364</v>
      </c>
      <c r="K153" s="110"/>
    </row>
    <row r="154" spans="1:11" x14ac:dyDescent="0.35">
      <c r="A154" s="94" t="s">
        <v>267</v>
      </c>
      <c r="B154" s="95">
        <v>1.1299999999999999</v>
      </c>
      <c r="C154" s="96" t="b">
        <f t="shared" si="15"/>
        <v>1</v>
      </c>
      <c r="D154" t="str">
        <f t="shared" si="16"/>
        <v/>
      </c>
      <c r="E154" t="str">
        <f t="shared" si="17"/>
        <v/>
      </c>
      <c r="F154" t="str">
        <f t="shared" si="18"/>
        <v>3</v>
      </c>
      <c r="H154" t="str">
        <f t="shared" si="19"/>
        <v>3</v>
      </c>
      <c r="I154" t="str">
        <f t="shared" si="20"/>
        <v>Singapur</v>
      </c>
      <c r="J154" s="97">
        <f t="shared" si="21"/>
        <v>4364</v>
      </c>
      <c r="K154" s="110"/>
    </row>
    <row r="155" spans="1:11" x14ac:dyDescent="0.35">
      <c r="A155" s="94" t="s">
        <v>268</v>
      </c>
      <c r="B155" s="95">
        <v>0.80400000000000005</v>
      </c>
      <c r="C155" s="96" t="b">
        <f t="shared" si="15"/>
        <v>1</v>
      </c>
      <c r="D155" t="str">
        <f t="shared" si="16"/>
        <v/>
      </c>
      <c r="E155" t="str">
        <f t="shared" si="17"/>
        <v>2</v>
      </c>
      <c r="F155" t="str">
        <f t="shared" si="18"/>
        <v/>
      </c>
      <c r="H155" t="str">
        <f t="shared" si="19"/>
        <v>2</v>
      </c>
      <c r="I155" t="str">
        <f t="shared" si="20"/>
        <v>Slovensko</v>
      </c>
      <c r="J155" s="97">
        <f t="shared" si="21"/>
        <v>3818</v>
      </c>
      <c r="K155" s="110"/>
    </row>
    <row r="156" spans="1:11" x14ac:dyDescent="0.35">
      <c r="A156" s="94" t="s">
        <v>269</v>
      </c>
      <c r="B156" s="95">
        <v>0.86099999999999999</v>
      </c>
      <c r="C156" s="96" t="b">
        <f t="shared" si="15"/>
        <v>1</v>
      </c>
      <c r="D156" t="str">
        <f t="shared" si="16"/>
        <v/>
      </c>
      <c r="E156" t="str">
        <f t="shared" si="17"/>
        <v>2</v>
      </c>
      <c r="F156" t="str">
        <f t="shared" si="18"/>
        <v/>
      </c>
      <c r="H156" t="str">
        <f t="shared" si="19"/>
        <v>2</v>
      </c>
      <c r="I156" t="str">
        <f t="shared" si="20"/>
        <v>Slovinsko</v>
      </c>
      <c r="J156" s="97">
        <f t="shared" si="21"/>
        <v>3818</v>
      </c>
      <c r="K156" s="110"/>
    </row>
    <row r="157" spans="1:11" x14ac:dyDescent="0.35">
      <c r="A157" s="94" t="s">
        <v>270</v>
      </c>
      <c r="B157" s="95">
        <v>0.91500000000000004</v>
      </c>
      <c r="C157" s="96" t="b">
        <f t="shared" si="15"/>
        <v>1</v>
      </c>
      <c r="D157" t="str">
        <f t="shared" si="16"/>
        <v/>
      </c>
      <c r="E157" t="str">
        <f t="shared" si="17"/>
        <v>2</v>
      </c>
      <c r="F157" t="str">
        <f t="shared" si="18"/>
        <v/>
      </c>
      <c r="H157" t="str">
        <f t="shared" si="19"/>
        <v>2</v>
      </c>
      <c r="I157" t="str">
        <f t="shared" si="20"/>
        <v>Spojené arabské emiráty</v>
      </c>
      <c r="J157" s="97">
        <f t="shared" si="21"/>
        <v>3818</v>
      </c>
      <c r="K157" s="110"/>
    </row>
    <row r="158" spans="1:11" x14ac:dyDescent="0.35">
      <c r="A158" s="94" t="s">
        <v>271</v>
      </c>
      <c r="B158" s="95">
        <v>0.69899999999999995</v>
      </c>
      <c r="C158" s="96" t="b">
        <f t="shared" si="15"/>
        <v>1</v>
      </c>
      <c r="D158" t="str">
        <f t="shared" si="16"/>
        <v>1</v>
      </c>
      <c r="E158" t="str">
        <f t="shared" si="17"/>
        <v/>
      </c>
      <c r="F158" t="str">
        <f t="shared" si="18"/>
        <v/>
      </c>
      <c r="H158" t="str">
        <f t="shared" si="19"/>
        <v>1</v>
      </c>
      <c r="I158" t="str">
        <f t="shared" si="20"/>
        <v>Srí Lanka</v>
      </c>
      <c r="J158" s="97">
        <f t="shared" si="21"/>
        <v>3273</v>
      </c>
      <c r="K158" s="110"/>
    </row>
    <row r="159" spans="1:11" x14ac:dyDescent="0.35">
      <c r="A159" s="94" t="s">
        <v>272</v>
      </c>
      <c r="B159" s="95">
        <v>1.0860000000000001</v>
      </c>
      <c r="C159" s="96" t="b">
        <f t="shared" si="15"/>
        <v>1</v>
      </c>
      <c r="D159" t="str">
        <f t="shared" si="16"/>
        <v/>
      </c>
      <c r="E159" t="str">
        <f t="shared" si="17"/>
        <v/>
      </c>
      <c r="F159" t="str">
        <f t="shared" si="18"/>
        <v>3</v>
      </c>
      <c r="H159" t="str">
        <f t="shared" si="19"/>
        <v>3</v>
      </c>
      <c r="I159" t="str">
        <f t="shared" si="20"/>
        <v>Středoafrická republika</v>
      </c>
      <c r="J159" s="97">
        <f t="shared" si="21"/>
        <v>4364</v>
      </c>
      <c r="K159" s="110"/>
    </row>
    <row r="160" spans="1:11" x14ac:dyDescent="0.35">
      <c r="A160" s="94" t="s">
        <v>273</v>
      </c>
      <c r="B160" s="95">
        <v>0.997</v>
      </c>
      <c r="C160" s="96" t="b">
        <f t="shared" si="15"/>
        <v>1</v>
      </c>
      <c r="D160" t="str">
        <f t="shared" si="16"/>
        <v/>
      </c>
      <c r="E160" t="str">
        <f t="shared" si="17"/>
        <v>2</v>
      </c>
      <c r="F160" t="str">
        <f t="shared" si="18"/>
        <v/>
      </c>
      <c r="H160" t="str">
        <f t="shared" si="19"/>
        <v>2</v>
      </c>
      <c r="I160" t="str">
        <f t="shared" si="20"/>
        <v>Súdán</v>
      </c>
      <c r="J160" s="97">
        <f t="shared" si="21"/>
        <v>3818</v>
      </c>
      <c r="K160" s="110"/>
    </row>
    <row r="161" spans="1:11" x14ac:dyDescent="0.35">
      <c r="A161" s="94" t="s">
        <v>274</v>
      </c>
      <c r="B161" s="95">
        <v>0.56000000000000005</v>
      </c>
      <c r="C161" s="96" t="b">
        <f t="shared" si="15"/>
        <v>1</v>
      </c>
      <c r="D161" t="str">
        <f t="shared" si="16"/>
        <v>1</v>
      </c>
      <c r="E161" t="str">
        <f t="shared" si="17"/>
        <v/>
      </c>
      <c r="F161" t="str">
        <f t="shared" si="18"/>
        <v/>
      </c>
      <c r="H161" t="str">
        <f t="shared" si="19"/>
        <v>1</v>
      </c>
      <c r="I161" t="str">
        <f t="shared" si="20"/>
        <v>Surinam</v>
      </c>
      <c r="J161" s="97">
        <f t="shared" si="21"/>
        <v>3273</v>
      </c>
      <c r="K161" s="110"/>
    </row>
    <row r="162" spans="1:11" x14ac:dyDescent="0.35">
      <c r="A162" s="94" t="s">
        <v>275</v>
      </c>
      <c r="B162" s="95">
        <v>0.53500000000000003</v>
      </c>
      <c r="C162" s="96" t="b">
        <f t="shared" si="15"/>
        <v>1</v>
      </c>
      <c r="D162" t="str">
        <f t="shared" si="16"/>
        <v>1</v>
      </c>
      <c r="E162" t="str">
        <f t="shared" si="17"/>
        <v/>
      </c>
      <c r="F162" t="str">
        <f t="shared" si="18"/>
        <v/>
      </c>
      <c r="H162" t="str">
        <f t="shared" si="19"/>
        <v>1</v>
      </c>
      <c r="I162" t="str">
        <f t="shared" si="20"/>
        <v>Svazijsko</v>
      </c>
      <c r="J162" s="97">
        <f t="shared" si="21"/>
        <v>3273</v>
      </c>
      <c r="K162" s="110"/>
    </row>
    <row r="163" spans="1:11" x14ac:dyDescent="0.35">
      <c r="A163" s="94" t="s">
        <v>276</v>
      </c>
      <c r="B163" s="95">
        <v>0.77200000000000002</v>
      </c>
      <c r="C163" s="96" t="b">
        <f t="shared" si="15"/>
        <v>1</v>
      </c>
      <c r="D163" t="str">
        <f t="shared" si="16"/>
        <v>1</v>
      </c>
      <c r="E163" t="str">
        <f t="shared" si="17"/>
        <v/>
      </c>
      <c r="F163" t="str">
        <f t="shared" si="18"/>
        <v/>
      </c>
      <c r="H163" t="str">
        <f t="shared" si="19"/>
        <v>1</v>
      </c>
      <c r="I163" t="str">
        <f t="shared" si="20"/>
        <v>Sýrie</v>
      </c>
      <c r="J163" s="97">
        <f t="shared" si="21"/>
        <v>3273</v>
      </c>
      <c r="K163" s="110"/>
    </row>
    <row r="164" spans="1:11" x14ac:dyDescent="0.35">
      <c r="A164" s="94" t="s">
        <v>277</v>
      </c>
      <c r="B164" s="95">
        <v>1.0740000000000001</v>
      </c>
      <c r="C164" s="96" t="b">
        <f t="shared" si="15"/>
        <v>1</v>
      </c>
      <c r="D164" t="str">
        <f t="shared" si="16"/>
        <v/>
      </c>
      <c r="E164" t="str">
        <f t="shared" si="17"/>
        <v/>
      </c>
      <c r="F164" t="str">
        <f t="shared" si="18"/>
        <v>3</v>
      </c>
      <c r="H164" t="str">
        <f t="shared" si="19"/>
        <v>3</v>
      </c>
      <c r="I164" t="str">
        <f t="shared" si="20"/>
        <v>Šalamounovy ostrovy</v>
      </c>
      <c r="J164" s="97">
        <f t="shared" si="21"/>
        <v>4364</v>
      </c>
      <c r="K164" s="110"/>
    </row>
    <row r="165" spans="1:11" x14ac:dyDescent="0.35">
      <c r="A165" s="94" t="s">
        <v>278</v>
      </c>
      <c r="B165" s="95">
        <v>0.95399999999999996</v>
      </c>
      <c r="C165" s="96" t="b">
        <f t="shared" si="15"/>
        <v>1</v>
      </c>
      <c r="D165" t="str">
        <f t="shared" si="16"/>
        <v/>
      </c>
      <c r="E165" t="str">
        <f t="shared" si="17"/>
        <v>2</v>
      </c>
      <c r="F165" t="str">
        <f t="shared" si="18"/>
        <v/>
      </c>
      <c r="H165" t="str">
        <f t="shared" si="19"/>
        <v>2</v>
      </c>
      <c r="I165" t="str">
        <f t="shared" si="20"/>
        <v>Španělsko</v>
      </c>
      <c r="J165" s="97">
        <f t="shared" si="21"/>
        <v>3818</v>
      </c>
      <c r="K165" s="110"/>
    </row>
    <row r="166" spans="1:11" x14ac:dyDescent="0.35">
      <c r="A166" s="94" t="s">
        <v>279</v>
      </c>
      <c r="B166" s="95">
        <v>1.218</v>
      </c>
      <c r="C166" s="96" t="b">
        <f t="shared" si="15"/>
        <v>1</v>
      </c>
      <c r="D166" t="str">
        <f t="shared" si="16"/>
        <v/>
      </c>
      <c r="E166" t="str">
        <f t="shared" si="17"/>
        <v/>
      </c>
      <c r="F166" t="str">
        <f t="shared" si="18"/>
        <v>3</v>
      </c>
      <c r="H166" t="str">
        <f t="shared" si="19"/>
        <v>3</v>
      </c>
      <c r="I166" t="str">
        <f t="shared" si="20"/>
        <v>Švédsko</v>
      </c>
      <c r="J166" s="97">
        <f t="shared" si="21"/>
        <v>4364</v>
      </c>
      <c r="K166" s="110"/>
    </row>
    <row r="167" spans="1:11" x14ac:dyDescent="0.35">
      <c r="A167" s="94" t="s">
        <v>280</v>
      </c>
      <c r="B167" s="95">
        <v>1.212</v>
      </c>
      <c r="C167" s="96" t="b">
        <f t="shared" si="15"/>
        <v>1</v>
      </c>
      <c r="D167" t="str">
        <f t="shared" si="16"/>
        <v/>
      </c>
      <c r="E167" t="str">
        <f t="shared" si="17"/>
        <v/>
      </c>
      <c r="F167" t="str">
        <f t="shared" si="18"/>
        <v>3</v>
      </c>
      <c r="H167" t="str">
        <f t="shared" si="19"/>
        <v>3</v>
      </c>
      <c r="I167" t="str">
        <f t="shared" si="20"/>
        <v>Švýcarsko</v>
      </c>
      <c r="J167" s="97">
        <f t="shared" si="21"/>
        <v>4364</v>
      </c>
      <c r="K167" s="110"/>
    </row>
    <row r="168" spans="1:11" x14ac:dyDescent="0.35">
      <c r="A168" s="94" t="s">
        <v>281</v>
      </c>
      <c r="B168" s="95">
        <v>0.622</v>
      </c>
      <c r="C168" s="96" t="b">
        <f t="shared" si="15"/>
        <v>1</v>
      </c>
      <c r="D168" t="str">
        <f t="shared" si="16"/>
        <v>1</v>
      </c>
      <c r="E168" t="str">
        <f t="shared" si="17"/>
        <v/>
      </c>
      <c r="F168" t="str">
        <f t="shared" si="18"/>
        <v/>
      </c>
      <c r="H168" t="str">
        <f t="shared" si="19"/>
        <v>1</v>
      </c>
      <c r="I168" t="str">
        <f t="shared" si="20"/>
        <v>Tádžikistán</v>
      </c>
      <c r="J168" s="97">
        <f t="shared" si="21"/>
        <v>3273</v>
      </c>
      <c r="K168" s="110"/>
    </row>
    <row r="169" spans="1:11" x14ac:dyDescent="0.35">
      <c r="A169" s="94" t="s">
        <v>282</v>
      </c>
      <c r="B169" s="95">
        <v>0.65400000000000003</v>
      </c>
      <c r="C169" s="96" t="b">
        <f t="shared" si="15"/>
        <v>1</v>
      </c>
      <c r="D169" t="str">
        <f t="shared" si="16"/>
        <v>1</v>
      </c>
      <c r="E169" t="str">
        <f t="shared" si="17"/>
        <v/>
      </c>
      <c r="F169" t="str">
        <f t="shared" si="18"/>
        <v/>
      </c>
      <c r="H169" t="str">
        <f t="shared" si="19"/>
        <v>1</v>
      </c>
      <c r="I169" t="str">
        <f t="shared" si="20"/>
        <v>Tanzanie</v>
      </c>
      <c r="J169" s="97">
        <f t="shared" si="21"/>
        <v>3273</v>
      </c>
      <c r="K169" s="110"/>
    </row>
    <row r="170" spans="1:11" x14ac:dyDescent="0.35">
      <c r="A170" s="94" t="s">
        <v>283</v>
      </c>
      <c r="B170" s="95">
        <v>0.71599999999999997</v>
      </c>
      <c r="C170" s="96" t="b">
        <f t="shared" si="15"/>
        <v>1</v>
      </c>
      <c r="D170" t="str">
        <f t="shared" si="16"/>
        <v>1</v>
      </c>
      <c r="E170" t="str">
        <f t="shared" si="17"/>
        <v/>
      </c>
      <c r="F170" t="str">
        <f t="shared" si="18"/>
        <v/>
      </c>
      <c r="H170" t="str">
        <f t="shared" si="19"/>
        <v>1</v>
      </c>
      <c r="I170" t="str">
        <f t="shared" si="20"/>
        <v>Thajsko</v>
      </c>
      <c r="J170" s="97">
        <f t="shared" si="21"/>
        <v>3273</v>
      </c>
      <c r="K170" s="110"/>
    </row>
    <row r="171" spans="1:11" x14ac:dyDescent="0.35">
      <c r="A171" s="94" t="s">
        <v>284</v>
      </c>
      <c r="B171" s="95">
        <v>0.82699999999999996</v>
      </c>
      <c r="C171" s="96" t="b">
        <f t="shared" si="15"/>
        <v>1</v>
      </c>
      <c r="D171" t="str">
        <f t="shared" si="16"/>
        <v/>
      </c>
      <c r="E171" t="str">
        <f t="shared" si="17"/>
        <v>2</v>
      </c>
      <c r="F171" t="str">
        <f t="shared" si="18"/>
        <v/>
      </c>
      <c r="H171" t="str">
        <f t="shared" si="19"/>
        <v>2</v>
      </c>
      <c r="I171" t="str">
        <f t="shared" si="20"/>
        <v>Tchaj-wan</v>
      </c>
      <c r="J171" s="97">
        <f t="shared" si="21"/>
        <v>3818</v>
      </c>
      <c r="K171" s="110"/>
    </row>
    <row r="172" spans="1:11" x14ac:dyDescent="0.35">
      <c r="A172" s="94" t="s">
        <v>69</v>
      </c>
      <c r="B172" s="95">
        <v>0.84399999999999997</v>
      </c>
      <c r="C172" s="96" t="b">
        <f t="shared" si="15"/>
        <v>1</v>
      </c>
      <c r="D172" t="str">
        <f t="shared" si="16"/>
        <v/>
      </c>
      <c r="E172" t="str">
        <f t="shared" si="17"/>
        <v>2</v>
      </c>
      <c r="F172" t="str">
        <f t="shared" si="18"/>
        <v/>
      </c>
      <c r="H172" t="str">
        <f t="shared" si="19"/>
        <v>2</v>
      </c>
      <c r="I172" t="str">
        <f t="shared" si="20"/>
        <v>Togo</v>
      </c>
      <c r="J172" s="97">
        <f t="shared" si="21"/>
        <v>3818</v>
      </c>
      <c r="K172" s="110"/>
    </row>
    <row r="173" spans="1:11" x14ac:dyDescent="0.35">
      <c r="A173" s="94" t="s">
        <v>70</v>
      </c>
      <c r="B173" s="95">
        <v>0.85</v>
      </c>
      <c r="C173" s="96" t="b">
        <f t="shared" si="15"/>
        <v>1</v>
      </c>
      <c r="D173" t="str">
        <f t="shared" si="16"/>
        <v/>
      </c>
      <c r="E173" t="str">
        <f t="shared" si="17"/>
        <v>2</v>
      </c>
      <c r="F173" t="str">
        <f t="shared" si="18"/>
        <v/>
      </c>
      <c r="H173" t="str">
        <f t="shared" si="19"/>
        <v>2</v>
      </c>
      <c r="I173" t="str">
        <f t="shared" si="20"/>
        <v>Tonga</v>
      </c>
      <c r="J173" s="97">
        <f t="shared" si="21"/>
        <v>3818</v>
      </c>
      <c r="K173" s="110"/>
    </row>
    <row r="174" spans="1:11" x14ac:dyDescent="0.35">
      <c r="A174" s="94" t="s">
        <v>285</v>
      </c>
      <c r="B174" s="95">
        <v>0.81</v>
      </c>
      <c r="C174" s="96" t="b">
        <f t="shared" si="15"/>
        <v>1</v>
      </c>
      <c r="D174" t="str">
        <f t="shared" si="16"/>
        <v/>
      </c>
      <c r="E174" t="str">
        <f t="shared" si="17"/>
        <v>2</v>
      </c>
      <c r="F174" t="str">
        <f t="shared" si="18"/>
        <v/>
      </c>
      <c r="H174" t="str">
        <f t="shared" si="19"/>
        <v>2</v>
      </c>
      <c r="I174" t="str">
        <f t="shared" si="20"/>
        <v>Trinidad a Tobago</v>
      </c>
      <c r="J174" s="97">
        <f t="shared" si="21"/>
        <v>3818</v>
      </c>
      <c r="K174" s="110"/>
    </row>
    <row r="175" spans="1:11" x14ac:dyDescent="0.35">
      <c r="A175" s="94" t="s">
        <v>286</v>
      </c>
      <c r="B175" s="95">
        <v>0.67500000000000004</v>
      </c>
      <c r="C175" s="96" t="b">
        <f t="shared" si="15"/>
        <v>1</v>
      </c>
      <c r="D175" t="str">
        <f t="shared" si="16"/>
        <v>1</v>
      </c>
      <c r="E175" t="str">
        <f t="shared" si="17"/>
        <v/>
      </c>
      <c r="F175" t="str">
        <f t="shared" si="18"/>
        <v/>
      </c>
      <c r="H175" t="str">
        <f t="shared" si="19"/>
        <v>1</v>
      </c>
      <c r="I175" t="str">
        <f t="shared" si="20"/>
        <v>Tunisko</v>
      </c>
      <c r="J175" s="97">
        <f t="shared" si="21"/>
        <v>3273</v>
      </c>
      <c r="K175" s="110"/>
    </row>
    <row r="176" spans="1:11" x14ac:dyDescent="0.35">
      <c r="A176" s="94" t="s">
        <v>287</v>
      </c>
      <c r="B176" s="95">
        <v>0.82099999999999995</v>
      </c>
      <c r="C176" s="96" t="b">
        <f t="shared" si="15"/>
        <v>1</v>
      </c>
      <c r="D176" t="str">
        <f t="shared" si="16"/>
        <v/>
      </c>
      <c r="E176" t="str">
        <f t="shared" si="17"/>
        <v>2</v>
      </c>
      <c r="F176" t="str">
        <f t="shared" si="18"/>
        <v/>
      </c>
      <c r="H176" t="str">
        <f t="shared" si="19"/>
        <v>2</v>
      </c>
      <c r="I176" t="str">
        <f t="shared" si="20"/>
        <v>Turecko</v>
      </c>
      <c r="J176" s="97">
        <f t="shared" si="21"/>
        <v>3818</v>
      </c>
      <c r="K176" s="110"/>
    </row>
    <row r="177" spans="1:11" x14ac:dyDescent="0.35">
      <c r="A177" s="94" t="s">
        <v>288</v>
      </c>
      <c r="B177" s="95">
        <v>0.63400000000000001</v>
      </c>
      <c r="C177" s="96" t="b">
        <f t="shared" si="15"/>
        <v>1</v>
      </c>
      <c r="D177" t="str">
        <f t="shared" si="16"/>
        <v>1</v>
      </c>
      <c r="E177" t="str">
        <f t="shared" si="17"/>
        <v/>
      </c>
      <c r="F177" t="str">
        <f t="shared" si="18"/>
        <v/>
      </c>
      <c r="H177" t="str">
        <f t="shared" si="19"/>
        <v>1</v>
      </c>
      <c r="I177" t="str">
        <f t="shared" si="20"/>
        <v>Turkmenistán</v>
      </c>
      <c r="J177" s="97">
        <f t="shared" si="21"/>
        <v>3273</v>
      </c>
      <c r="K177" s="110"/>
    </row>
    <row r="178" spans="1:11" x14ac:dyDescent="0.35">
      <c r="A178" s="94" t="s">
        <v>71</v>
      </c>
      <c r="B178" s="95">
        <v>0.70499999999999996</v>
      </c>
      <c r="C178" s="96" t="b">
        <f t="shared" si="15"/>
        <v>1</v>
      </c>
      <c r="D178" t="str">
        <f t="shared" si="16"/>
        <v>1</v>
      </c>
      <c r="E178" t="str">
        <f t="shared" si="17"/>
        <v/>
      </c>
      <c r="F178" t="str">
        <f t="shared" si="18"/>
        <v/>
      </c>
      <c r="H178" t="str">
        <f t="shared" si="19"/>
        <v>1</v>
      </c>
      <c r="I178" t="str">
        <f t="shared" si="20"/>
        <v>Uganda</v>
      </c>
      <c r="J178" s="97">
        <f t="shared" si="21"/>
        <v>3273</v>
      </c>
      <c r="K178" s="110"/>
    </row>
    <row r="179" spans="1:11" x14ac:dyDescent="0.35">
      <c r="A179" s="94" t="s">
        <v>289</v>
      </c>
      <c r="B179" s="95">
        <v>0.70799999999999996</v>
      </c>
      <c r="C179" s="96" t="b">
        <f t="shared" si="15"/>
        <v>1</v>
      </c>
      <c r="D179" t="str">
        <f t="shared" si="16"/>
        <v>1</v>
      </c>
      <c r="E179" t="str">
        <f t="shared" si="17"/>
        <v/>
      </c>
      <c r="F179" t="str">
        <f t="shared" si="18"/>
        <v/>
      </c>
      <c r="H179" t="str">
        <f t="shared" si="19"/>
        <v>1</v>
      </c>
      <c r="I179" t="str">
        <f t="shared" si="20"/>
        <v>Ukrajina</v>
      </c>
      <c r="J179" s="97">
        <f t="shared" si="21"/>
        <v>3273</v>
      </c>
      <c r="K179" s="110"/>
    </row>
    <row r="180" spans="1:11" x14ac:dyDescent="0.35">
      <c r="A180" s="94" t="s">
        <v>72</v>
      </c>
      <c r="B180" s="95">
        <v>0.84299999999999997</v>
      </c>
      <c r="C180" s="96" t="b">
        <f t="shared" si="15"/>
        <v>1</v>
      </c>
      <c r="D180" t="str">
        <f t="shared" si="16"/>
        <v/>
      </c>
      <c r="E180" t="str">
        <f t="shared" si="17"/>
        <v>2</v>
      </c>
      <c r="F180" t="str">
        <f t="shared" si="18"/>
        <v/>
      </c>
      <c r="H180" t="str">
        <f t="shared" si="19"/>
        <v>2</v>
      </c>
      <c r="I180" t="str">
        <f t="shared" si="20"/>
        <v>Uruguay</v>
      </c>
      <c r="J180" s="97">
        <f t="shared" si="21"/>
        <v>3818</v>
      </c>
      <c r="K180" s="110"/>
    </row>
    <row r="181" spans="1:11" x14ac:dyDescent="0.35">
      <c r="A181" s="94" t="s">
        <v>290</v>
      </c>
      <c r="B181" s="95">
        <v>0.99099999999999999</v>
      </c>
      <c r="C181" s="96" t="b">
        <f t="shared" si="15"/>
        <v>1</v>
      </c>
      <c r="D181" t="str">
        <f t="shared" si="16"/>
        <v/>
      </c>
      <c r="E181" t="str">
        <f t="shared" si="17"/>
        <v>2</v>
      </c>
      <c r="F181" t="str">
        <f t="shared" si="18"/>
        <v/>
      </c>
      <c r="H181" t="str">
        <f t="shared" si="19"/>
        <v>2</v>
      </c>
      <c r="I181" t="str">
        <f t="shared" si="20"/>
        <v>USA</v>
      </c>
      <c r="J181" s="97">
        <f t="shared" si="21"/>
        <v>3818</v>
      </c>
      <c r="K181" s="110"/>
    </row>
    <row r="182" spans="1:11" x14ac:dyDescent="0.35">
      <c r="A182" s="94" t="s">
        <v>291</v>
      </c>
      <c r="B182" s="95">
        <v>0.66500000000000004</v>
      </c>
      <c r="C182" s="96" t="b">
        <f t="shared" si="15"/>
        <v>1</v>
      </c>
      <c r="D182" t="str">
        <f t="shared" si="16"/>
        <v>1</v>
      </c>
      <c r="E182" t="str">
        <f t="shared" si="17"/>
        <v/>
      </c>
      <c r="F182" t="str">
        <f t="shared" si="18"/>
        <v/>
      </c>
      <c r="H182" t="str">
        <f t="shared" si="19"/>
        <v>1</v>
      </c>
      <c r="I182" t="str">
        <f t="shared" si="20"/>
        <v>Uzbekistán</v>
      </c>
      <c r="J182" s="97">
        <f t="shared" si="21"/>
        <v>3273</v>
      </c>
      <c r="K182" s="110"/>
    </row>
    <row r="183" spans="1:11" x14ac:dyDescent="0.35">
      <c r="A183" s="94" t="s">
        <v>73</v>
      </c>
      <c r="B183" s="95">
        <v>1.08</v>
      </c>
      <c r="C183" s="96" t="b">
        <f t="shared" si="15"/>
        <v>1</v>
      </c>
      <c r="D183" t="str">
        <f t="shared" si="16"/>
        <v/>
      </c>
      <c r="E183" t="str">
        <f t="shared" si="17"/>
        <v/>
      </c>
      <c r="F183" t="str">
        <f t="shared" si="18"/>
        <v>3</v>
      </c>
      <c r="H183" t="str">
        <f t="shared" si="19"/>
        <v>3</v>
      </c>
      <c r="I183" t="str">
        <f t="shared" si="20"/>
        <v>Vanuatu</v>
      </c>
      <c r="J183" s="97">
        <f t="shared" si="21"/>
        <v>4364</v>
      </c>
      <c r="K183" s="110"/>
    </row>
    <row r="184" spans="1:11" x14ac:dyDescent="0.35">
      <c r="A184" s="94" t="s">
        <v>292</v>
      </c>
      <c r="B184" s="95">
        <v>1.3979999999999999</v>
      </c>
      <c r="C184" s="96" t="b">
        <f t="shared" si="15"/>
        <v>1</v>
      </c>
      <c r="D184" t="str">
        <f t="shared" si="16"/>
        <v/>
      </c>
      <c r="E184" t="str">
        <f t="shared" si="17"/>
        <v/>
      </c>
      <c r="F184" t="str">
        <f t="shared" si="18"/>
        <v>3</v>
      </c>
      <c r="H184" t="str">
        <f t="shared" si="19"/>
        <v>3</v>
      </c>
      <c r="I184" t="str">
        <f t="shared" si="20"/>
        <v>Velká Británie</v>
      </c>
      <c r="J184" s="97">
        <f t="shared" si="21"/>
        <v>4364</v>
      </c>
      <c r="K184" s="110"/>
    </row>
    <row r="185" spans="1:11" x14ac:dyDescent="0.35">
      <c r="A185" s="94" t="s">
        <v>74</v>
      </c>
      <c r="B185" s="95">
        <v>0.90200000000000002</v>
      </c>
      <c r="C185" s="96" t="b">
        <f t="shared" si="15"/>
        <v>1</v>
      </c>
      <c r="D185" t="str">
        <f t="shared" si="16"/>
        <v/>
      </c>
      <c r="E185" t="str">
        <f t="shared" si="17"/>
        <v>2</v>
      </c>
      <c r="F185" t="str">
        <f t="shared" si="18"/>
        <v/>
      </c>
      <c r="H185" t="str">
        <f t="shared" si="19"/>
        <v>2</v>
      </c>
      <c r="I185" t="str">
        <f t="shared" si="20"/>
        <v>Venezuela</v>
      </c>
      <c r="J185" s="97">
        <f t="shared" si="21"/>
        <v>3818</v>
      </c>
      <c r="K185" s="110"/>
    </row>
    <row r="186" spans="1:11" x14ac:dyDescent="0.35">
      <c r="A186" s="94" t="s">
        <v>293</v>
      </c>
      <c r="B186" s="95">
        <v>0.53300000000000003</v>
      </c>
      <c r="C186" s="96" t="b">
        <f t="shared" si="15"/>
        <v>1</v>
      </c>
      <c r="D186" t="str">
        <f t="shared" si="16"/>
        <v>1</v>
      </c>
      <c r="E186" t="str">
        <f t="shared" si="17"/>
        <v/>
      </c>
      <c r="F186" t="str">
        <f t="shared" si="18"/>
        <v/>
      </c>
      <c r="H186" t="str">
        <f t="shared" si="19"/>
        <v>1</v>
      </c>
      <c r="I186" t="str">
        <f t="shared" si="20"/>
        <v>Vietnam</v>
      </c>
      <c r="J186" s="97">
        <f t="shared" si="21"/>
        <v>3273</v>
      </c>
      <c r="K186" s="110"/>
    </row>
    <row r="187" spans="1:11" x14ac:dyDescent="0.35">
      <c r="A187" s="94" t="s">
        <v>294</v>
      </c>
      <c r="B187" s="95">
        <v>0.89400000000000002</v>
      </c>
      <c r="C187" s="96" t="b">
        <f t="shared" si="15"/>
        <v>1</v>
      </c>
      <c r="D187" t="str">
        <f t="shared" si="16"/>
        <v/>
      </c>
      <c r="E187" t="str">
        <f t="shared" si="17"/>
        <v>2</v>
      </c>
      <c r="F187" t="str">
        <f t="shared" si="18"/>
        <v/>
      </c>
      <c r="H187" t="str">
        <f t="shared" si="19"/>
        <v>2</v>
      </c>
      <c r="I187" t="str">
        <f t="shared" si="20"/>
        <v>Východní Timor</v>
      </c>
      <c r="J187" s="97">
        <f t="shared" si="21"/>
        <v>3818</v>
      </c>
      <c r="K187" s="110"/>
    </row>
    <row r="188" spans="1:11" x14ac:dyDescent="0.35">
      <c r="A188" s="94" t="s">
        <v>295</v>
      </c>
      <c r="B188" s="95">
        <v>0.77400000000000002</v>
      </c>
      <c r="C188" s="96" t="b">
        <f t="shared" si="15"/>
        <v>1</v>
      </c>
      <c r="D188" t="str">
        <f t="shared" si="16"/>
        <v>1</v>
      </c>
      <c r="E188" t="str">
        <f t="shared" si="17"/>
        <v/>
      </c>
      <c r="F188" t="str">
        <f t="shared" si="18"/>
        <v/>
      </c>
      <c r="H188" t="str">
        <f t="shared" si="19"/>
        <v>1</v>
      </c>
      <c r="I188" t="str">
        <f t="shared" si="20"/>
        <v>Zambie</v>
      </c>
      <c r="J188" s="97">
        <f t="shared" si="21"/>
        <v>3273</v>
      </c>
      <c r="K188" s="110"/>
    </row>
    <row r="189" spans="1:11" x14ac:dyDescent="0.35">
      <c r="A189" s="94" t="s">
        <v>75</v>
      </c>
      <c r="B189" s="95">
        <v>0.91800000000000004</v>
      </c>
      <c r="C189" s="96" t="b">
        <f t="shared" si="15"/>
        <v>1</v>
      </c>
      <c r="D189" t="str">
        <f t="shared" si="16"/>
        <v/>
      </c>
      <c r="E189" t="str">
        <f t="shared" si="17"/>
        <v>2</v>
      </c>
      <c r="F189" t="str">
        <f t="shared" si="18"/>
        <v/>
      </c>
      <c r="H189" t="str">
        <f t="shared" si="19"/>
        <v>2</v>
      </c>
      <c r="I189" t="str">
        <f t="shared" si="20"/>
        <v>Zimbabwe</v>
      </c>
      <c r="J189" s="97">
        <f t="shared" si="21"/>
        <v>3818</v>
      </c>
      <c r="K189" s="110"/>
    </row>
    <row r="190" spans="1:11" x14ac:dyDescent="0.35">
      <c r="I190" t="s">
        <v>298</v>
      </c>
      <c r="J190" s="97">
        <v>3273</v>
      </c>
      <c r="K190" s="110"/>
    </row>
    <row r="191" spans="1:11" x14ac:dyDescent="0.35">
      <c r="I191" t="s">
        <v>299</v>
      </c>
      <c r="J191" s="97">
        <v>3818</v>
      </c>
      <c r="K191" s="110"/>
    </row>
    <row r="192" spans="1:11" x14ac:dyDescent="0.35">
      <c r="I192" t="s">
        <v>300</v>
      </c>
      <c r="J192" s="97">
        <v>4364</v>
      </c>
      <c r="K192" s="110"/>
    </row>
    <row r="193" spans="1:17" x14ac:dyDescent="0.35">
      <c r="B193" s="2"/>
      <c r="C193" s="2"/>
      <c r="D193" s="2"/>
      <c r="K193" s="110"/>
      <c r="N193" s="6"/>
    </row>
    <row r="194" spans="1:17" x14ac:dyDescent="0.35">
      <c r="K194" s="110"/>
    </row>
    <row r="195" spans="1:17" ht="18.5" x14ac:dyDescent="0.35">
      <c r="A195" s="594" t="s">
        <v>297</v>
      </c>
      <c r="B195" s="594"/>
      <c r="C195" s="594"/>
      <c r="J195">
        <v>1</v>
      </c>
      <c r="K195" t="s">
        <v>86</v>
      </c>
      <c r="M195">
        <v>2022</v>
      </c>
      <c r="P195" t="s">
        <v>92</v>
      </c>
      <c r="Q195">
        <v>3</v>
      </c>
    </row>
    <row r="196" spans="1:17" x14ac:dyDescent="0.35">
      <c r="A196">
        <v>1</v>
      </c>
      <c r="B196">
        <f>C196</f>
        <v>143</v>
      </c>
      <c r="C196">
        <v>143</v>
      </c>
      <c r="J196">
        <v>2</v>
      </c>
      <c r="K196" t="s">
        <v>93</v>
      </c>
      <c r="M196">
        <v>2023</v>
      </c>
      <c r="P196" t="s">
        <v>94</v>
      </c>
      <c r="Q196">
        <v>6</v>
      </c>
    </row>
    <row r="197" spans="1:17" x14ac:dyDescent="0.35">
      <c r="A197">
        <v>2</v>
      </c>
      <c r="B197">
        <f>B196+C197</f>
        <v>286</v>
      </c>
      <c r="C197">
        <v>143</v>
      </c>
      <c r="J197">
        <v>3</v>
      </c>
      <c r="K197" t="s">
        <v>92</v>
      </c>
      <c r="M197">
        <v>2024</v>
      </c>
      <c r="P197" t="s">
        <v>95</v>
      </c>
      <c r="Q197">
        <v>7</v>
      </c>
    </row>
    <row r="198" spans="1:17" ht="18" customHeight="1" x14ac:dyDescent="0.35">
      <c r="A198">
        <v>3</v>
      </c>
      <c r="B198">
        <f t="shared" ref="B198:B240" si="22">B197+C198</f>
        <v>430</v>
      </c>
      <c r="C198">
        <v>144</v>
      </c>
      <c r="J198">
        <v>4</v>
      </c>
      <c r="K198" t="s">
        <v>96</v>
      </c>
      <c r="M198">
        <v>2025</v>
      </c>
      <c r="P198" t="s">
        <v>96</v>
      </c>
      <c r="Q198">
        <v>4</v>
      </c>
    </row>
    <row r="199" spans="1:17" ht="14.5" customHeight="1" x14ac:dyDescent="0.35">
      <c r="A199">
        <v>4</v>
      </c>
      <c r="B199">
        <f t="shared" si="22"/>
        <v>573</v>
      </c>
      <c r="C199">
        <v>143</v>
      </c>
      <c r="J199">
        <v>5</v>
      </c>
      <c r="K199" t="s">
        <v>97</v>
      </c>
      <c r="M199">
        <v>2026</v>
      </c>
      <c r="P199" t="s">
        <v>97</v>
      </c>
      <c r="Q199">
        <v>5</v>
      </c>
    </row>
    <row r="200" spans="1:17" x14ac:dyDescent="0.35">
      <c r="A200">
        <v>5</v>
      </c>
      <c r="B200">
        <f t="shared" si="22"/>
        <v>716</v>
      </c>
      <c r="C200">
        <v>143</v>
      </c>
      <c r="J200">
        <v>6</v>
      </c>
      <c r="K200" t="s">
        <v>94</v>
      </c>
      <c r="M200">
        <v>2027</v>
      </c>
      <c r="P200" t="s">
        <v>86</v>
      </c>
      <c r="Q200">
        <v>1</v>
      </c>
    </row>
    <row r="201" spans="1:17" x14ac:dyDescent="0.35">
      <c r="A201">
        <v>6</v>
      </c>
      <c r="B201">
        <f t="shared" si="22"/>
        <v>860</v>
      </c>
      <c r="C201">
        <v>144</v>
      </c>
      <c r="J201">
        <v>7</v>
      </c>
      <c r="K201" t="s">
        <v>95</v>
      </c>
      <c r="M201">
        <v>2028</v>
      </c>
      <c r="N201" s="25"/>
      <c r="P201" t="s">
        <v>98</v>
      </c>
      <c r="Q201">
        <v>11</v>
      </c>
    </row>
    <row r="202" spans="1:17" x14ac:dyDescent="0.35">
      <c r="A202">
        <v>7</v>
      </c>
      <c r="B202">
        <f t="shared" si="22"/>
        <v>1003</v>
      </c>
      <c r="C202">
        <v>143</v>
      </c>
      <c r="J202">
        <v>8</v>
      </c>
      <c r="K202" t="s">
        <v>99</v>
      </c>
      <c r="M202">
        <v>2029</v>
      </c>
      <c r="N202" s="25"/>
      <c r="P202" t="s">
        <v>100</v>
      </c>
      <c r="Q202">
        <v>12</v>
      </c>
    </row>
    <row r="203" spans="1:17" x14ac:dyDescent="0.35">
      <c r="A203">
        <v>8</v>
      </c>
      <c r="B203">
        <f t="shared" si="22"/>
        <v>1146</v>
      </c>
      <c r="C203">
        <v>143</v>
      </c>
      <c r="J203">
        <v>9</v>
      </c>
      <c r="K203" t="s">
        <v>101</v>
      </c>
      <c r="N203" s="25"/>
      <c r="P203" t="s">
        <v>102</v>
      </c>
      <c r="Q203">
        <v>10</v>
      </c>
    </row>
    <row r="204" spans="1:17" x14ac:dyDescent="0.35">
      <c r="A204">
        <v>9</v>
      </c>
      <c r="B204">
        <f t="shared" si="22"/>
        <v>1290</v>
      </c>
      <c r="C204">
        <v>144</v>
      </c>
      <c r="J204">
        <v>10</v>
      </c>
      <c r="K204" t="s">
        <v>102</v>
      </c>
      <c r="N204" s="25"/>
      <c r="P204" t="s">
        <v>99</v>
      </c>
      <c r="Q204">
        <v>8</v>
      </c>
    </row>
    <row r="205" spans="1:17" x14ac:dyDescent="0.35">
      <c r="A205">
        <v>10</v>
      </c>
      <c r="B205">
        <f t="shared" si="22"/>
        <v>1433</v>
      </c>
      <c r="C205">
        <v>143</v>
      </c>
      <c r="J205">
        <v>11</v>
      </c>
      <c r="K205" t="s">
        <v>98</v>
      </c>
      <c r="N205" s="25"/>
      <c r="P205" t="s">
        <v>93</v>
      </c>
      <c r="Q205">
        <v>2</v>
      </c>
    </row>
    <row r="206" spans="1:17" ht="15" thickBot="1" x14ac:dyDescent="0.4">
      <c r="A206">
        <v>11</v>
      </c>
      <c r="B206">
        <f t="shared" si="22"/>
        <v>1576</v>
      </c>
      <c r="C206">
        <v>143</v>
      </c>
      <c r="J206">
        <v>12</v>
      </c>
      <c r="K206" t="s">
        <v>100</v>
      </c>
      <c r="P206" t="s">
        <v>101</v>
      </c>
      <c r="Q206">
        <v>9</v>
      </c>
    </row>
    <row r="207" spans="1:17" ht="15" thickBot="1" x14ac:dyDescent="0.4">
      <c r="A207" s="4">
        <v>12</v>
      </c>
      <c r="B207" s="5">
        <f t="shared" si="22"/>
        <v>1720</v>
      </c>
      <c r="C207" s="4">
        <v>144</v>
      </c>
      <c r="D207" s="4"/>
      <c r="E207" s="4" t="s">
        <v>91</v>
      </c>
    </row>
    <row r="208" spans="1:17" x14ac:dyDescent="0.35">
      <c r="A208">
        <v>13</v>
      </c>
      <c r="B208">
        <f t="shared" si="22"/>
        <v>1863</v>
      </c>
      <c r="C208">
        <v>143</v>
      </c>
      <c r="K208" s="71"/>
    </row>
    <row r="209" spans="1:3" x14ac:dyDescent="0.35">
      <c r="A209">
        <v>14</v>
      </c>
      <c r="B209">
        <f t="shared" si="22"/>
        <v>2006</v>
      </c>
      <c r="C209">
        <v>143</v>
      </c>
    </row>
    <row r="210" spans="1:3" x14ac:dyDescent="0.35">
      <c r="A210">
        <v>15</v>
      </c>
      <c r="B210">
        <f t="shared" si="22"/>
        <v>2150</v>
      </c>
      <c r="C210">
        <v>144</v>
      </c>
    </row>
    <row r="211" spans="1:3" x14ac:dyDescent="0.35">
      <c r="A211">
        <v>16</v>
      </c>
      <c r="B211">
        <f t="shared" si="22"/>
        <v>2293</v>
      </c>
      <c r="C211">
        <v>143</v>
      </c>
    </row>
    <row r="212" spans="1:3" x14ac:dyDescent="0.35">
      <c r="A212">
        <v>17</v>
      </c>
      <c r="B212">
        <f t="shared" si="22"/>
        <v>2436</v>
      </c>
      <c r="C212">
        <v>143</v>
      </c>
    </row>
    <row r="213" spans="1:3" x14ac:dyDescent="0.35">
      <c r="A213">
        <v>18</v>
      </c>
      <c r="B213">
        <f t="shared" si="22"/>
        <v>2580</v>
      </c>
      <c r="C213">
        <v>144</v>
      </c>
    </row>
    <row r="214" spans="1:3" x14ac:dyDescent="0.35">
      <c r="A214">
        <v>19</v>
      </c>
      <c r="B214">
        <f t="shared" si="22"/>
        <v>2723</v>
      </c>
      <c r="C214">
        <v>143</v>
      </c>
    </row>
    <row r="215" spans="1:3" x14ac:dyDescent="0.35">
      <c r="A215">
        <v>20</v>
      </c>
      <c r="B215">
        <f t="shared" si="22"/>
        <v>2866</v>
      </c>
      <c r="C215">
        <v>143</v>
      </c>
    </row>
    <row r="216" spans="1:3" x14ac:dyDescent="0.35">
      <c r="A216">
        <v>21</v>
      </c>
      <c r="B216">
        <f t="shared" si="22"/>
        <v>3010</v>
      </c>
      <c r="C216">
        <v>144</v>
      </c>
    </row>
    <row r="217" spans="1:3" x14ac:dyDescent="0.35">
      <c r="A217">
        <v>22</v>
      </c>
      <c r="B217">
        <f t="shared" si="22"/>
        <v>3153</v>
      </c>
      <c r="C217">
        <v>143</v>
      </c>
    </row>
    <row r="218" spans="1:3" x14ac:dyDescent="0.35">
      <c r="A218">
        <v>23</v>
      </c>
      <c r="B218">
        <f t="shared" si="22"/>
        <v>3296</v>
      </c>
      <c r="C218">
        <v>143</v>
      </c>
    </row>
    <row r="219" spans="1:3" x14ac:dyDescent="0.35">
      <c r="A219">
        <v>24</v>
      </c>
      <c r="B219">
        <f t="shared" si="22"/>
        <v>3440</v>
      </c>
      <c r="C219">
        <v>144</v>
      </c>
    </row>
    <row r="220" spans="1:3" x14ac:dyDescent="0.35">
      <c r="A220">
        <v>25</v>
      </c>
      <c r="B220">
        <f t="shared" si="22"/>
        <v>3583</v>
      </c>
      <c r="C220">
        <v>143</v>
      </c>
    </row>
    <row r="221" spans="1:3" x14ac:dyDescent="0.35">
      <c r="A221">
        <v>26</v>
      </c>
      <c r="B221">
        <f t="shared" si="22"/>
        <v>3726</v>
      </c>
      <c r="C221">
        <v>143</v>
      </c>
    </row>
    <row r="222" spans="1:3" x14ac:dyDescent="0.35">
      <c r="A222">
        <v>27</v>
      </c>
      <c r="B222">
        <f t="shared" si="22"/>
        <v>3870</v>
      </c>
      <c r="C222">
        <v>144</v>
      </c>
    </row>
    <row r="223" spans="1:3" x14ac:dyDescent="0.35">
      <c r="A223">
        <v>28</v>
      </c>
      <c r="B223">
        <f t="shared" si="22"/>
        <v>4013</v>
      </c>
      <c r="C223">
        <v>143</v>
      </c>
    </row>
    <row r="224" spans="1:3" x14ac:dyDescent="0.35">
      <c r="A224">
        <v>29</v>
      </c>
      <c r="B224">
        <f t="shared" si="22"/>
        <v>4156</v>
      </c>
      <c r="C224">
        <v>143</v>
      </c>
    </row>
    <row r="225" spans="1:11" x14ac:dyDescent="0.35">
      <c r="A225">
        <v>30</v>
      </c>
      <c r="B225">
        <f t="shared" si="22"/>
        <v>4300</v>
      </c>
      <c r="C225">
        <v>144</v>
      </c>
    </row>
    <row r="226" spans="1:11" x14ac:dyDescent="0.35">
      <c r="A226">
        <v>31</v>
      </c>
      <c r="B226">
        <f t="shared" si="22"/>
        <v>4443</v>
      </c>
      <c r="C226">
        <v>143</v>
      </c>
      <c r="K226" s="71"/>
    </row>
    <row r="227" spans="1:11" x14ac:dyDescent="0.35">
      <c r="A227">
        <v>32</v>
      </c>
      <c r="B227">
        <f t="shared" si="22"/>
        <v>4586</v>
      </c>
      <c r="C227">
        <v>143</v>
      </c>
    </row>
    <row r="228" spans="1:11" x14ac:dyDescent="0.35">
      <c r="A228">
        <v>33</v>
      </c>
      <c r="B228">
        <f t="shared" si="22"/>
        <v>4730</v>
      </c>
      <c r="C228">
        <v>144</v>
      </c>
    </row>
    <row r="229" spans="1:11" x14ac:dyDescent="0.35">
      <c r="A229">
        <v>34</v>
      </c>
      <c r="B229">
        <f t="shared" si="22"/>
        <v>4873</v>
      </c>
      <c r="C229">
        <v>143</v>
      </c>
    </row>
    <row r="230" spans="1:11" x14ac:dyDescent="0.35">
      <c r="A230">
        <v>35</v>
      </c>
      <c r="B230">
        <f t="shared" si="22"/>
        <v>5016</v>
      </c>
      <c r="C230">
        <v>143</v>
      </c>
    </row>
    <row r="231" spans="1:11" x14ac:dyDescent="0.35">
      <c r="A231">
        <v>36</v>
      </c>
      <c r="B231">
        <f t="shared" si="22"/>
        <v>5160</v>
      </c>
      <c r="C231">
        <v>144</v>
      </c>
    </row>
    <row r="232" spans="1:11" x14ac:dyDescent="0.35">
      <c r="A232">
        <v>37</v>
      </c>
      <c r="B232">
        <f t="shared" si="22"/>
        <v>5303</v>
      </c>
      <c r="C232">
        <v>143</v>
      </c>
    </row>
    <row r="233" spans="1:11" x14ac:dyDescent="0.35">
      <c r="A233">
        <v>38</v>
      </c>
      <c r="B233">
        <f t="shared" si="22"/>
        <v>5446</v>
      </c>
      <c r="C233">
        <v>143</v>
      </c>
    </row>
    <row r="234" spans="1:11" x14ac:dyDescent="0.35">
      <c r="A234">
        <v>39</v>
      </c>
      <c r="B234">
        <f t="shared" si="22"/>
        <v>5590</v>
      </c>
      <c r="C234">
        <v>144</v>
      </c>
    </row>
    <row r="235" spans="1:11" x14ac:dyDescent="0.35">
      <c r="A235">
        <v>40</v>
      </c>
      <c r="B235">
        <f t="shared" si="22"/>
        <v>5733</v>
      </c>
      <c r="C235">
        <v>143</v>
      </c>
    </row>
    <row r="236" spans="1:11" x14ac:dyDescent="0.35">
      <c r="A236">
        <v>41</v>
      </c>
      <c r="B236">
        <f t="shared" si="22"/>
        <v>5876</v>
      </c>
      <c r="C236">
        <v>143</v>
      </c>
    </row>
    <row r="237" spans="1:11" x14ac:dyDescent="0.35">
      <c r="A237">
        <v>42</v>
      </c>
      <c r="B237">
        <f t="shared" si="22"/>
        <v>6020</v>
      </c>
      <c r="C237">
        <v>144</v>
      </c>
    </row>
    <row r="238" spans="1:11" x14ac:dyDescent="0.35">
      <c r="A238">
        <v>43</v>
      </c>
      <c r="B238">
        <f t="shared" si="22"/>
        <v>6163</v>
      </c>
      <c r="C238">
        <v>143</v>
      </c>
    </row>
    <row r="239" spans="1:11" x14ac:dyDescent="0.35">
      <c r="A239">
        <v>44</v>
      </c>
      <c r="B239">
        <f t="shared" si="22"/>
        <v>6306</v>
      </c>
      <c r="C239">
        <v>143</v>
      </c>
    </row>
    <row r="240" spans="1:11" x14ac:dyDescent="0.35">
      <c r="A240">
        <v>45</v>
      </c>
      <c r="B240">
        <f t="shared" si="22"/>
        <v>6450</v>
      </c>
      <c r="C240">
        <v>144</v>
      </c>
    </row>
    <row r="241" spans="1:2" x14ac:dyDescent="0.35">
      <c r="A241" s="98"/>
      <c r="B241" s="99"/>
    </row>
    <row r="242" spans="1:2" x14ac:dyDescent="0.35">
      <c r="A242" s="98"/>
      <c r="B242" s="99"/>
    </row>
    <row r="243" spans="1:2" x14ac:dyDescent="0.35">
      <c r="A243" s="98"/>
      <c r="B243" s="99"/>
    </row>
    <row r="244" spans="1:2" x14ac:dyDescent="0.35">
      <c r="A244" s="98"/>
      <c r="B244" s="99"/>
    </row>
    <row r="245" spans="1:2" x14ac:dyDescent="0.35">
      <c r="A245" s="98"/>
      <c r="B245" s="99"/>
    </row>
    <row r="246" spans="1:2" x14ac:dyDescent="0.35">
      <c r="A246" s="98"/>
      <c r="B246" s="99"/>
    </row>
    <row r="247" spans="1:2" x14ac:dyDescent="0.35">
      <c r="A247" s="98"/>
      <c r="B247" s="99"/>
    </row>
    <row r="248" spans="1:2" x14ac:dyDescent="0.35">
      <c r="A248" s="98"/>
      <c r="B248" s="99"/>
    </row>
    <row r="249" spans="1:2" x14ac:dyDescent="0.35">
      <c r="A249" s="98"/>
      <c r="B249" s="99"/>
    </row>
    <row r="250" spans="1:2" x14ac:dyDescent="0.35">
      <c r="A250" s="98"/>
      <c r="B250" s="99"/>
    </row>
    <row r="251" spans="1:2" x14ac:dyDescent="0.35">
      <c r="A251" s="98"/>
      <c r="B251" s="99"/>
    </row>
    <row r="252" spans="1:2" x14ac:dyDescent="0.35">
      <c r="A252" s="98"/>
      <c r="B252" s="99"/>
    </row>
    <row r="253" spans="1:2" x14ac:dyDescent="0.35">
      <c r="A253" s="98"/>
      <c r="B253" s="99"/>
    </row>
    <row r="254" spans="1:2" x14ac:dyDescent="0.35">
      <c r="A254" s="98"/>
      <c r="B254" s="99"/>
    </row>
    <row r="255" spans="1:2" x14ac:dyDescent="0.35">
      <c r="A255" s="98"/>
      <c r="B255" s="99"/>
    </row>
    <row r="256" spans="1:2" x14ac:dyDescent="0.35">
      <c r="A256" s="98"/>
      <c r="B256" s="99"/>
    </row>
    <row r="257" spans="1:2" x14ac:dyDescent="0.35">
      <c r="A257" s="98"/>
      <c r="B257" s="99"/>
    </row>
    <row r="258" spans="1:2" x14ac:dyDescent="0.35">
      <c r="A258" s="98"/>
      <c r="B258" s="99"/>
    </row>
    <row r="259" spans="1:2" x14ac:dyDescent="0.35">
      <c r="A259" s="98"/>
      <c r="B259" s="99"/>
    </row>
    <row r="260" spans="1:2" x14ac:dyDescent="0.35">
      <c r="A260" s="98"/>
      <c r="B260" s="99"/>
    </row>
    <row r="261" spans="1:2" x14ac:dyDescent="0.35">
      <c r="A261" s="98"/>
      <c r="B261" s="99"/>
    </row>
    <row r="262" spans="1:2" x14ac:dyDescent="0.35">
      <c r="A262" s="98"/>
      <c r="B262" s="99"/>
    </row>
    <row r="263" spans="1:2" x14ac:dyDescent="0.35">
      <c r="A263" s="98"/>
      <c r="B263" s="99"/>
    </row>
    <row r="264" spans="1:2" x14ac:dyDescent="0.35">
      <c r="A264" s="98"/>
      <c r="B264" s="99"/>
    </row>
    <row r="265" spans="1:2" x14ac:dyDescent="0.35">
      <c r="A265" s="98"/>
      <c r="B265" s="99"/>
    </row>
    <row r="266" spans="1:2" x14ac:dyDescent="0.35">
      <c r="A266" s="98"/>
      <c r="B266" s="99"/>
    </row>
    <row r="267" spans="1:2" x14ac:dyDescent="0.35">
      <c r="A267" s="98"/>
      <c r="B267" s="99"/>
    </row>
    <row r="268" spans="1:2" x14ac:dyDescent="0.35">
      <c r="A268" s="98"/>
      <c r="B268" s="99"/>
    </row>
    <row r="269" spans="1:2" x14ac:dyDescent="0.35">
      <c r="A269" s="98"/>
      <c r="B269" s="99"/>
    </row>
    <row r="270" spans="1:2" x14ac:dyDescent="0.35">
      <c r="A270" s="98"/>
      <c r="B270" s="99"/>
    </row>
    <row r="271" spans="1:2" x14ac:dyDescent="0.35">
      <c r="A271" s="98"/>
      <c r="B271" s="99"/>
    </row>
    <row r="272" spans="1:2" x14ac:dyDescent="0.35">
      <c r="A272" s="98"/>
      <c r="B272" s="99"/>
    </row>
    <row r="273" spans="1:2" x14ac:dyDescent="0.35">
      <c r="A273" s="98"/>
      <c r="B273" s="99"/>
    </row>
    <row r="274" spans="1:2" x14ac:dyDescent="0.35">
      <c r="A274" s="98"/>
      <c r="B274" s="99"/>
    </row>
    <row r="275" spans="1:2" x14ac:dyDescent="0.35">
      <c r="A275" s="98"/>
      <c r="B275" s="99"/>
    </row>
    <row r="276" spans="1:2" x14ac:dyDescent="0.35">
      <c r="A276" s="98"/>
      <c r="B276" s="99"/>
    </row>
    <row r="277" spans="1:2" x14ac:dyDescent="0.35">
      <c r="A277" s="98"/>
      <c r="B277" s="99"/>
    </row>
    <row r="278" spans="1:2" x14ac:dyDescent="0.35">
      <c r="A278" s="98"/>
      <c r="B278" s="99"/>
    </row>
    <row r="279" spans="1:2" x14ac:dyDescent="0.35">
      <c r="A279" s="98"/>
      <c r="B279" s="99"/>
    </row>
    <row r="280" spans="1:2" x14ac:dyDescent="0.35">
      <c r="A280" s="98"/>
      <c r="B280" s="99"/>
    </row>
    <row r="281" spans="1:2" x14ac:dyDescent="0.35">
      <c r="A281" s="98"/>
      <c r="B281" s="99"/>
    </row>
    <row r="282" spans="1:2" x14ac:dyDescent="0.35">
      <c r="A282" s="98"/>
      <c r="B282" s="99"/>
    </row>
    <row r="283" spans="1:2" x14ac:dyDescent="0.35">
      <c r="A283" s="98"/>
    </row>
    <row r="284" spans="1:2" x14ac:dyDescent="0.35">
      <c r="A284" s="98"/>
      <c r="B284" s="99"/>
    </row>
    <row r="285" spans="1:2" x14ac:dyDescent="0.35">
      <c r="A285" s="98"/>
      <c r="B285" s="99"/>
    </row>
    <row r="286" spans="1:2" x14ac:dyDescent="0.35">
      <c r="A286" s="98"/>
      <c r="B286" s="99"/>
    </row>
    <row r="287" spans="1:2" x14ac:dyDescent="0.35">
      <c r="A287" s="98"/>
      <c r="B287" s="99"/>
    </row>
    <row r="288" spans="1:2" x14ac:dyDescent="0.35">
      <c r="A288" s="98"/>
      <c r="B288" s="99"/>
    </row>
    <row r="289" spans="1:2" x14ac:dyDescent="0.35">
      <c r="A289" s="98"/>
      <c r="B289" s="99"/>
    </row>
    <row r="290" spans="1:2" x14ac:dyDescent="0.35">
      <c r="A290" s="98"/>
      <c r="B290" s="99"/>
    </row>
    <row r="291" spans="1:2" x14ac:dyDescent="0.35">
      <c r="A291" s="98"/>
      <c r="B291" s="99"/>
    </row>
    <row r="292" spans="1:2" x14ac:dyDescent="0.35">
      <c r="A292" s="98"/>
      <c r="B292" s="99"/>
    </row>
    <row r="293" spans="1:2" x14ac:dyDescent="0.35">
      <c r="A293" s="98"/>
      <c r="B293" s="99"/>
    </row>
    <row r="294" spans="1:2" x14ac:dyDescent="0.35">
      <c r="A294" s="98"/>
      <c r="B294" s="99"/>
    </row>
    <row r="295" spans="1:2" x14ac:dyDescent="0.35">
      <c r="A295" s="98"/>
      <c r="B295" s="99"/>
    </row>
    <row r="296" spans="1:2" x14ac:dyDescent="0.35">
      <c r="A296" s="98"/>
      <c r="B296" s="99"/>
    </row>
    <row r="297" spans="1:2" x14ac:dyDescent="0.35">
      <c r="A297" s="98"/>
      <c r="B297" s="99"/>
    </row>
    <row r="298" spans="1:2" x14ac:dyDescent="0.35">
      <c r="A298" s="98"/>
      <c r="B298" s="99"/>
    </row>
    <row r="299" spans="1:2" x14ac:dyDescent="0.35">
      <c r="A299" s="98"/>
      <c r="B299" s="99"/>
    </row>
    <row r="300" spans="1:2" x14ac:dyDescent="0.35">
      <c r="A300" s="98"/>
      <c r="B300" s="99"/>
    </row>
    <row r="301" spans="1:2" x14ac:dyDescent="0.35">
      <c r="A301" s="98"/>
      <c r="B301" s="99"/>
    </row>
    <row r="302" spans="1:2" x14ac:dyDescent="0.35">
      <c r="A302" s="98"/>
      <c r="B302" s="99"/>
    </row>
    <row r="303" spans="1:2" x14ac:dyDescent="0.35">
      <c r="A303" s="98"/>
      <c r="B303" s="99"/>
    </row>
    <row r="304" spans="1:2" x14ac:dyDescent="0.35">
      <c r="A304" s="98"/>
      <c r="B304" s="99"/>
    </row>
    <row r="305" spans="1:2" x14ac:dyDescent="0.35">
      <c r="A305" s="98"/>
      <c r="B305" s="99"/>
    </row>
    <row r="306" spans="1:2" x14ac:dyDescent="0.35">
      <c r="A306" s="98"/>
      <c r="B306" s="99"/>
    </row>
    <row r="307" spans="1:2" x14ac:dyDescent="0.35">
      <c r="A307" s="98"/>
      <c r="B307" s="99"/>
    </row>
    <row r="308" spans="1:2" x14ac:dyDescent="0.35">
      <c r="A308" s="98"/>
      <c r="B308" s="99"/>
    </row>
    <row r="309" spans="1:2" x14ac:dyDescent="0.35">
      <c r="A309" s="98"/>
      <c r="B309" s="99"/>
    </row>
    <row r="310" spans="1:2" x14ac:dyDescent="0.35">
      <c r="A310" s="98"/>
      <c r="B310" s="99"/>
    </row>
    <row r="311" spans="1:2" x14ac:dyDescent="0.35">
      <c r="A311" s="98"/>
      <c r="B311" s="99"/>
    </row>
    <row r="312" spans="1:2" x14ac:dyDescent="0.35">
      <c r="A312" s="98"/>
      <c r="B312" s="99"/>
    </row>
    <row r="313" spans="1:2" x14ac:dyDescent="0.35">
      <c r="A313" s="98"/>
      <c r="B313" s="99"/>
    </row>
    <row r="314" spans="1:2" x14ac:dyDescent="0.35">
      <c r="A314" s="98"/>
      <c r="B314" s="99"/>
    </row>
    <row r="315" spans="1:2" x14ac:dyDescent="0.35">
      <c r="A315" s="98"/>
      <c r="B315" s="99"/>
    </row>
    <row r="316" spans="1:2" x14ac:dyDescent="0.35">
      <c r="A316" s="98"/>
      <c r="B316" s="99"/>
    </row>
    <row r="317" spans="1:2" x14ac:dyDescent="0.35">
      <c r="A317" s="98"/>
      <c r="B317" s="99"/>
    </row>
    <row r="318" spans="1:2" x14ac:dyDescent="0.35">
      <c r="A318" s="98"/>
      <c r="B318" s="99"/>
    </row>
    <row r="319" spans="1:2" x14ac:dyDescent="0.35">
      <c r="A319" s="98"/>
      <c r="B319" s="99"/>
    </row>
    <row r="320" spans="1:2" x14ac:dyDescent="0.35">
      <c r="A320" s="98"/>
      <c r="B320" s="99"/>
    </row>
    <row r="321" spans="1:2" x14ac:dyDescent="0.35">
      <c r="A321" s="98"/>
      <c r="B321" s="99"/>
    </row>
    <row r="322" spans="1:2" x14ac:dyDescent="0.35">
      <c r="A322" s="98"/>
      <c r="B322" s="99"/>
    </row>
    <row r="323" spans="1:2" x14ac:dyDescent="0.35">
      <c r="A323" s="98"/>
      <c r="B323" s="99"/>
    </row>
    <row r="324" spans="1:2" x14ac:dyDescent="0.35">
      <c r="A324" s="98"/>
      <c r="B324" s="99"/>
    </row>
    <row r="325" spans="1:2" x14ac:dyDescent="0.35">
      <c r="A325" s="98"/>
      <c r="B325" s="99"/>
    </row>
    <row r="326" spans="1:2" x14ac:dyDescent="0.35">
      <c r="A326" s="98"/>
      <c r="B326" s="99"/>
    </row>
    <row r="327" spans="1:2" x14ac:dyDescent="0.35">
      <c r="A327" s="98"/>
      <c r="B327" s="99"/>
    </row>
    <row r="328" spans="1:2" x14ac:dyDescent="0.35">
      <c r="A328" s="98"/>
      <c r="B328" s="99"/>
    </row>
    <row r="329" spans="1:2" x14ac:dyDescent="0.35">
      <c r="A329" s="98"/>
      <c r="B329" s="99"/>
    </row>
    <row r="330" spans="1:2" x14ac:dyDescent="0.35">
      <c r="A330" s="98"/>
      <c r="B330" s="99"/>
    </row>
    <row r="331" spans="1:2" x14ac:dyDescent="0.35">
      <c r="A331" s="98"/>
      <c r="B331" s="99"/>
    </row>
    <row r="332" spans="1:2" x14ac:dyDescent="0.35">
      <c r="A332" s="98"/>
      <c r="B332" s="99"/>
    </row>
    <row r="333" spans="1:2" x14ac:dyDescent="0.35">
      <c r="A333" s="98"/>
      <c r="B333" s="99"/>
    </row>
    <row r="334" spans="1:2" x14ac:dyDescent="0.35">
      <c r="A334" s="98"/>
      <c r="B334" s="99"/>
    </row>
    <row r="335" spans="1:2" x14ac:dyDescent="0.35">
      <c r="A335" s="98"/>
      <c r="B335" s="99"/>
    </row>
    <row r="336" spans="1:2" x14ac:dyDescent="0.35">
      <c r="A336" s="98"/>
      <c r="B336" s="99"/>
    </row>
    <row r="337" spans="1:2" x14ac:dyDescent="0.35">
      <c r="A337" s="98"/>
      <c r="B337" s="99"/>
    </row>
    <row r="338" spans="1:2" x14ac:dyDescent="0.35">
      <c r="A338" s="98"/>
      <c r="B338" s="99"/>
    </row>
    <row r="339" spans="1:2" x14ac:dyDescent="0.35">
      <c r="A339" s="98"/>
      <c r="B339" s="99"/>
    </row>
    <row r="340" spans="1:2" x14ac:dyDescent="0.35">
      <c r="A340" s="98"/>
      <c r="B340" s="99"/>
    </row>
    <row r="341" spans="1:2" x14ac:dyDescent="0.35">
      <c r="A341" s="98"/>
      <c r="B341" s="99"/>
    </row>
    <row r="342" spans="1:2" x14ac:dyDescent="0.35">
      <c r="A342" s="98"/>
      <c r="B342" s="99"/>
    </row>
    <row r="343" spans="1:2" x14ac:dyDescent="0.35">
      <c r="A343" s="98"/>
    </row>
    <row r="344" spans="1:2" x14ac:dyDescent="0.35">
      <c r="A344" s="98"/>
      <c r="B344" s="99"/>
    </row>
    <row r="345" spans="1:2" x14ac:dyDescent="0.35">
      <c r="A345" s="98"/>
      <c r="B345" s="99"/>
    </row>
    <row r="346" spans="1:2" x14ac:dyDescent="0.35">
      <c r="A346" s="98"/>
      <c r="B346" s="99"/>
    </row>
    <row r="347" spans="1:2" x14ac:dyDescent="0.35">
      <c r="A347" s="98"/>
      <c r="B347" s="99"/>
    </row>
    <row r="348" spans="1:2" x14ac:dyDescent="0.35">
      <c r="A348" s="98"/>
      <c r="B348" s="99"/>
    </row>
    <row r="349" spans="1:2" x14ac:dyDescent="0.35">
      <c r="A349" s="98"/>
      <c r="B349" s="99"/>
    </row>
    <row r="350" spans="1:2" x14ac:dyDescent="0.35">
      <c r="A350" s="98"/>
      <c r="B350" s="99"/>
    </row>
    <row r="351" spans="1:2" x14ac:dyDescent="0.35">
      <c r="A351" s="98"/>
      <c r="B351" s="99"/>
    </row>
    <row r="352" spans="1:2" x14ac:dyDescent="0.35">
      <c r="A352" s="98"/>
      <c r="B352" s="99"/>
    </row>
    <row r="353" spans="1:2" x14ac:dyDescent="0.35">
      <c r="A353" s="98"/>
    </row>
    <row r="354" spans="1:2" x14ac:dyDescent="0.35">
      <c r="A354" s="98"/>
      <c r="B354" s="99"/>
    </row>
    <row r="355" spans="1:2" x14ac:dyDescent="0.35">
      <c r="A355" s="98"/>
      <c r="B355" s="99"/>
    </row>
    <row r="356" spans="1:2" x14ac:dyDescent="0.35">
      <c r="A356" s="98"/>
      <c r="B356" s="99"/>
    </row>
    <row r="357" spans="1:2" x14ac:dyDescent="0.35">
      <c r="A357" s="98"/>
      <c r="B357" s="99"/>
    </row>
    <row r="358" spans="1:2" x14ac:dyDescent="0.35">
      <c r="A358" s="98"/>
      <c r="B358" s="99"/>
    </row>
    <row r="359" spans="1:2" x14ac:dyDescent="0.35">
      <c r="A359" s="98"/>
      <c r="B359" s="99"/>
    </row>
    <row r="360" spans="1:2" x14ac:dyDescent="0.35">
      <c r="A360" s="98"/>
      <c r="B360" s="99"/>
    </row>
    <row r="361" spans="1:2" x14ac:dyDescent="0.35">
      <c r="A361" s="98"/>
      <c r="B361" s="99"/>
    </row>
    <row r="362" spans="1:2" x14ac:dyDescent="0.35">
      <c r="A362" s="98"/>
      <c r="B362" s="99"/>
    </row>
    <row r="363" spans="1:2" x14ac:dyDescent="0.35">
      <c r="A363" s="98"/>
      <c r="B363" s="99"/>
    </row>
    <row r="364" spans="1:2" x14ac:dyDescent="0.35">
      <c r="A364" s="98"/>
      <c r="B364" s="99"/>
    </row>
    <row r="365" spans="1:2" x14ac:dyDescent="0.35">
      <c r="A365" s="98"/>
      <c r="B365" s="99"/>
    </row>
    <row r="366" spans="1:2" x14ac:dyDescent="0.35">
      <c r="A366" s="98"/>
      <c r="B366" s="99"/>
    </row>
    <row r="367" spans="1:2" x14ac:dyDescent="0.35">
      <c r="A367" s="98"/>
      <c r="B367" s="99"/>
    </row>
  </sheetData>
  <sheetProtection algorithmName="SHA-512" hashValue="4gKrUmT5AP+CBshomkQ96g/wi7ad1nGvC93RX26d8m+Td4ac2SQr+/YNGwZL1M6qzKNwyAPmTdtC/8LAoJJGjw==" saltValue="hl5nJxUDk5dF6e+Y8jhysA==" spinCount="100000" sheet="1" objects="1" scenarios="1"/>
  <mergeCells count="12">
    <mergeCell ref="I10:I11"/>
    <mergeCell ref="A195:C195"/>
    <mergeCell ref="A2:H2"/>
    <mergeCell ref="A4:A5"/>
    <mergeCell ref="B4:B5"/>
    <mergeCell ref="I4:I9"/>
    <mergeCell ref="G7:G9"/>
    <mergeCell ref="O3:P3"/>
    <mergeCell ref="J4:J9"/>
    <mergeCell ref="A7:A8"/>
    <mergeCell ref="B7:B8"/>
    <mergeCell ref="F7:F9"/>
  </mergeCells>
  <phoneticPr fontId="22"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3" ma:contentTypeDescription="Vytvoří nový dokument" ma:contentTypeScope="" ma:versionID="f1a263e9c7b416093cb41ed09ba5d3c5">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dfe58e6dd1509b64f85473f91fc93bcc"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15OPMSMT0001-78-53287</_dlc_DocId>
    <_dlc_DocIdUrl xmlns="0104a4cd-1400-468e-be1b-c7aad71d7d5a">
      <Url>https://op.msmt.cz/_layouts/15/DocIdRedir.aspx?ID=15OPMSMT0001-78-53287</Url>
      <Description>15OPMSMT0001-78-53287</Description>
    </_dlc_DocIdUrl>
    <pozn_x00e1_mka xmlns="e727d7e0-5f6f-4843-8d26-7fdd0d273a9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CACC27-E7F4-4465-B74F-5E1A6CD0E61D}">
  <ds:schemaRefs>
    <ds:schemaRef ds:uri="http://schemas.microsoft.com/sharepoint/events"/>
  </ds:schemaRefs>
</ds:datastoreItem>
</file>

<file path=customXml/itemProps2.xml><?xml version="1.0" encoding="utf-8"?>
<ds:datastoreItem xmlns:ds="http://schemas.openxmlformats.org/officeDocument/2006/customXml" ds:itemID="{F414B62A-4A58-4713-AC54-3361C5A02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372AAE-2D9F-417E-B0A3-EF7A50A97DEE}">
  <ds:schemaRefs>
    <ds:schemaRef ds:uri="http://schemas.microsoft.com/office/2006/metadata/properties"/>
    <ds:schemaRef ds:uri="http://purl.org/dc/dcmitype/"/>
    <ds:schemaRef ds:uri="http://purl.org/dc/terms/"/>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e727d7e0-5f6f-4843-8d26-7fdd0d273a91"/>
    <ds:schemaRef ds:uri="0104a4cd-1400-468e-be1b-c7aad71d7d5a"/>
  </ds:schemaRefs>
</ds:datastoreItem>
</file>

<file path=customXml/itemProps4.xml><?xml version="1.0" encoding="utf-8"?>
<ds:datastoreItem xmlns:ds="http://schemas.openxmlformats.org/officeDocument/2006/customXml" ds:itemID="{01FB80B6-E172-47FE-841B-18EC4303D4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Instrukce</vt:lpstr>
      <vt:lpstr>Úvod</vt:lpstr>
      <vt:lpstr>Přehled</vt:lpstr>
      <vt:lpstr>Realizace návratového grantu</vt:lpstr>
      <vt:lpstr>Evidence změn JN</vt:lpstr>
      <vt:lpstr>Podpůrná data</vt:lpstr>
      <vt:lpstr>Úvod!_Hlk98419294</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Švaříčková Petra</dc:creator>
  <cp:lastModifiedBy>Haken Jiří</cp:lastModifiedBy>
  <cp:lastPrinted>2023-02-09T14:45:29Z</cp:lastPrinted>
  <dcterms:created xsi:type="dcterms:W3CDTF">2022-07-14T06:39:26Z</dcterms:created>
  <dcterms:modified xsi:type="dcterms:W3CDTF">2025-09-16T15:21:47Z</dcterms:modified>
  <cp:version>2.1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a33e6d30-5326-480d-a8fb-c6555e10dc8d</vt:lpwstr>
  </property>
</Properties>
</file>